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utente\Desktop\Progetto sismica --\progetto sismica\Armaturapilastri\"/>
    </mc:Choice>
  </mc:AlternateContent>
  <bookViews>
    <workbookView xWindow="0" yWindow="0" windowWidth="20490" windowHeight="7755"/>
  </bookViews>
  <sheets>
    <sheet name="Foglio1" sheetId="1" r:id="rId1"/>
    <sheet name="telaio 1" sheetId="2" r:id="rId2"/>
    <sheet name="Nodo" sheetId="3" r:id="rId3"/>
  </sheets>
  <externalReferences>
    <externalReference r:id="rId4"/>
  </externalReferenc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W8" i="3" l="1"/>
  <c r="F40" i="3" l="1"/>
  <c r="F38" i="3"/>
  <c r="F39" i="3"/>
  <c r="F36" i="3"/>
  <c r="F37" i="3"/>
  <c r="F35" i="3"/>
  <c r="I33" i="3" s="1"/>
  <c r="J33" i="3" s="1"/>
  <c r="AN8" i="3"/>
  <c r="AB8" i="3"/>
  <c r="Y8" i="3"/>
  <c r="J4" i="3"/>
  <c r="K4" i="3"/>
  <c r="L4" i="3"/>
  <c r="L5" i="3"/>
  <c r="L6" i="3"/>
  <c r="L7" i="3"/>
  <c r="K8" i="3"/>
  <c r="L8" i="3"/>
  <c r="L9" i="3"/>
  <c r="L10" i="3"/>
  <c r="L11" i="3"/>
  <c r="K12" i="3"/>
  <c r="L12" i="3"/>
  <c r="L13" i="3"/>
  <c r="L14" i="3"/>
  <c r="L15" i="3"/>
  <c r="K16" i="3"/>
  <c r="L16" i="3"/>
  <c r="L17" i="3"/>
  <c r="L18" i="3"/>
  <c r="L19" i="3"/>
  <c r="K20" i="3"/>
  <c r="L20" i="3"/>
  <c r="L21" i="3"/>
  <c r="L22" i="3"/>
  <c r="L23" i="3"/>
  <c r="K24" i="3"/>
  <c r="L24" i="3"/>
  <c r="L25" i="3"/>
  <c r="L26" i="3"/>
  <c r="L27" i="3"/>
  <c r="M4" i="3"/>
  <c r="N4" i="3"/>
  <c r="O4" i="3"/>
  <c r="P4" i="3"/>
  <c r="Q4" i="3"/>
  <c r="M5" i="3"/>
  <c r="N5" i="3"/>
  <c r="O5" i="3"/>
  <c r="P5" i="3"/>
  <c r="Q5" i="3"/>
  <c r="M6" i="3"/>
  <c r="N6" i="3"/>
  <c r="O6" i="3"/>
  <c r="P6" i="3"/>
  <c r="Q6" i="3"/>
  <c r="Z8" i="3" s="1"/>
  <c r="M7" i="3"/>
  <c r="N7" i="3"/>
  <c r="O7" i="3"/>
  <c r="P7" i="3"/>
  <c r="Q7" i="3"/>
  <c r="M8" i="3"/>
  <c r="N8" i="3"/>
  <c r="O8" i="3"/>
  <c r="P8" i="3"/>
  <c r="Q8" i="3"/>
  <c r="M9" i="3"/>
  <c r="N9" i="3"/>
  <c r="O9" i="3"/>
  <c r="P9" i="3"/>
  <c r="Q9" i="3"/>
  <c r="M10" i="3"/>
  <c r="N10" i="3"/>
  <c r="O10" i="3"/>
  <c r="P10" i="3"/>
  <c r="Q10" i="3"/>
  <c r="Z12" i="3" s="1"/>
  <c r="M11" i="3"/>
  <c r="N11" i="3"/>
  <c r="O11" i="3"/>
  <c r="P11" i="3"/>
  <c r="Q11" i="3"/>
  <c r="M12" i="3"/>
  <c r="N12" i="3"/>
  <c r="O12" i="3"/>
  <c r="P12" i="3"/>
  <c r="Q12" i="3"/>
  <c r="M13" i="3"/>
  <c r="N13" i="3"/>
  <c r="O13" i="3"/>
  <c r="P13" i="3"/>
  <c r="Q13" i="3"/>
  <c r="M14" i="3"/>
  <c r="N14" i="3"/>
  <c r="O14" i="3"/>
  <c r="P14" i="3"/>
  <c r="Q14" i="3"/>
  <c r="Z16" i="3" s="1"/>
  <c r="AA16" i="3" s="1"/>
  <c r="M15" i="3"/>
  <c r="N15" i="3"/>
  <c r="O15" i="3"/>
  <c r="P15" i="3"/>
  <c r="Q15" i="3"/>
  <c r="M16" i="3"/>
  <c r="N16" i="3"/>
  <c r="O16" i="3"/>
  <c r="P16" i="3"/>
  <c r="Q16" i="3"/>
  <c r="M17" i="3"/>
  <c r="N17" i="3"/>
  <c r="O17" i="3"/>
  <c r="P17" i="3"/>
  <c r="Q17" i="3"/>
  <c r="M18" i="3"/>
  <c r="N18" i="3"/>
  <c r="O18" i="3"/>
  <c r="P18" i="3"/>
  <c r="Q18" i="3"/>
  <c r="Z20" i="3" s="1"/>
  <c r="M19" i="3"/>
  <c r="N19" i="3"/>
  <c r="O19" i="3"/>
  <c r="P19" i="3"/>
  <c r="Q19" i="3"/>
  <c r="M20" i="3"/>
  <c r="N20" i="3"/>
  <c r="O20" i="3"/>
  <c r="P20" i="3"/>
  <c r="Q20" i="3"/>
  <c r="M21" i="3"/>
  <c r="N21" i="3"/>
  <c r="O21" i="3"/>
  <c r="P21" i="3"/>
  <c r="Q21" i="3"/>
  <c r="M22" i="3"/>
  <c r="N22" i="3"/>
  <c r="O22" i="3"/>
  <c r="P22" i="3"/>
  <c r="Q22" i="3"/>
  <c r="Z24" i="3" s="1"/>
  <c r="M23" i="3"/>
  <c r="N23" i="3"/>
  <c r="O23" i="3"/>
  <c r="P23" i="3"/>
  <c r="Q23" i="3"/>
  <c r="M24" i="3"/>
  <c r="N24" i="3"/>
  <c r="O24" i="3"/>
  <c r="P24" i="3"/>
  <c r="Q24" i="3"/>
  <c r="M25" i="3"/>
  <c r="N25" i="3"/>
  <c r="O25" i="3"/>
  <c r="P25" i="3"/>
  <c r="Q25" i="3"/>
  <c r="M26" i="3"/>
  <c r="N26" i="3"/>
  <c r="O26" i="3"/>
  <c r="P26" i="3"/>
  <c r="Q26" i="3"/>
  <c r="M27" i="3"/>
  <c r="N27" i="3"/>
  <c r="O27" i="3"/>
  <c r="P27" i="3"/>
  <c r="Q27" i="3"/>
  <c r="Z9" i="3" l="1"/>
  <c r="Z17" i="3"/>
  <c r="Z21" i="3"/>
  <c r="AA21" i="3" s="1"/>
  <c r="AA20" i="3"/>
  <c r="Z13" i="3"/>
  <c r="AA13" i="3" s="1"/>
  <c r="Z25" i="3"/>
  <c r="AA9" i="3"/>
  <c r="AA12" i="3"/>
  <c r="AA25" i="3"/>
  <c r="AC8" i="3"/>
  <c r="AJ8" i="3" s="1"/>
  <c r="AA24" i="3"/>
  <c r="AA8" i="3"/>
  <c r="AA17" i="3"/>
  <c r="AJ20" i="3" l="1"/>
  <c r="AJ16" i="3"/>
  <c r="AJ24" i="3"/>
  <c r="AF20" i="3"/>
  <c r="AJ12" i="3"/>
  <c r="AF24" i="3"/>
  <c r="AF12" i="3"/>
  <c r="AF8" i="3"/>
  <c r="AF16" i="3"/>
  <c r="C4" i="3" l="1"/>
  <c r="D4" i="3"/>
  <c r="E4" i="3"/>
  <c r="F4" i="3"/>
  <c r="G4" i="3"/>
  <c r="H4" i="3"/>
  <c r="C5" i="3"/>
  <c r="D5" i="3"/>
  <c r="E5" i="3"/>
  <c r="F5" i="3"/>
  <c r="G5" i="3"/>
  <c r="H5" i="3"/>
  <c r="C6" i="3"/>
  <c r="D6" i="3"/>
  <c r="E6" i="3"/>
  <c r="F6" i="3"/>
  <c r="G6" i="3"/>
  <c r="H6" i="3"/>
  <c r="C7" i="3"/>
  <c r="D7" i="3"/>
  <c r="E7" i="3"/>
  <c r="F7" i="3"/>
  <c r="G7" i="3"/>
  <c r="H7" i="3"/>
  <c r="C8" i="3"/>
  <c r="D8" i="3"/>
  <c r="E8" i="3"/>
  <c r="F8" i="3"/>
  <c r="G8" i="3"/>
  <c r="H8" i="3"/>
  <c r="C9" i="3"/>
  <c r="D9" i="3"/>
  <c r="E9" i="3"/>
  <c r="F9" i="3"/>
  <c r="G9" i="3"/>
  <c r="H9" i="3"/>
  <c r="C10" i="3"/>
  <c r="D10" i="3"/>
  <c r="E10" i="3"/>
  <c r="F10" i="3"/>
  <c r="G10" i="3"/>
  <c r="H10" i="3"/>
  <c r="C11" i="3"/>
  <c r="D11" i="3"/>
  <c r="E11" i="3"/>
  <c r="F11" i="3"/>
  <c r="G11" i="3"/>
  <c r="H11" i="3"/>
  <c r="C12" i="3"/>
  <c r="D12" i="3"/>
  <c r="E12" i="3"/>
  <c r="F12" i="3"/>
  <c r="G12" i="3"/>
  <c r="H12" i="3"/>
  <c r="C13" i="3"/>
  <c r="D13" i="3"/>
  <c r="E13" i="3"/>
  <c r="F13" i="3"/>
  <c r="G13" i="3"/>
  <c r="H13" i="3"/>
  <c r="C14" i="3"/>
  <c r="D14" i="3"/>
  <c r="E14" i="3"/>
  <c r="F14" i="3"/>
  <c r="G14" i="3"/>
  <c r="H14" i="3"/>
  <c r="C15" i="3"/>
  <c r="D15" i="3"/>
  <c r="E15" i="3"/>
  <c r="F15" i="3"/>
  <c r="G15" i="3"/>
  <c r="H15" i="3"/>
  <c r="C16" i="3"/>
  <c r="D16" i="3"/>
  <c r="E16" i="3"/>
  <c r="F16" i="3"/>
  <c r="G16" i="3"/>
  <c r="H16" i="3"/>
  <c r="C17" i="3"/>
  <c r="D17" i="3"/>
  <c r="E17" i="3"/>
  <c r="F17" i="3"/>
  <c r="G17" i="3"/>
  <c r="H17" i="3"/>
  <c r="C18" i="3"/>
  <c r="D18" i="3"/>
  <c r="E18" i="3"/>
  <c r="F18" i="3"/>
  <c r="G18" i="3"/>
  <c r="V20" i="3" s="1"/>
  <c r="AO20" i="3" s="1"/>
  <c r="H18" i="3"/>
  <c r="V21" i="3" s="1"/>
  <c r="AO21" i="3" s="1"/>
  <c r="AR20" i="3" s="1"/>
  <c r="C19" i="3"/>
  <c r="D19" i="3"/>
  <c r="E19" i="3"/>
  <c r="F19" i="3"/>
  <c r="G19" i="3"/>
  <c r="H19" i="3"/>
  <c r="C20" i="3"/>
  <c r="D20" i="3"/>
  <c r="E20" i="3"/>
  <c r="F20" i="3"/>
  <c r="G20" i="3"/>
  <c r="H20" i="3"/>
  <c r="C21" i="3"/>
  <c r="D21" i="3"/>
  <c r="E21" i="3"/>
  <c r="F21" i="3"/>
  <c r="G21" i="3"/>
  <c r="H21" i="3"/>
  <c r="C22" i="3"/>
  <c r="D22" i="3"/>
  <c r="E22" i="3"/>
  <c r="F22" i="3"/>
  <c r="G22" i="3"/>
  <c r="H22" i="3"/>
  <c r="C23" i="3"/>
  <c r="D23" i="3"/>
  <c r="E23" i="3"/>
  <c r="F23" i="3"/>
  <c r="G23" i="3"/>
  <c r="H23" i="3"/>
  <c r="C24" i="3"/>
  <c r="D24" i="3"/>
  <c r="E24" i="3"/>
  <c r="F24" i="3"/>
  <c r="G24" i="3"/>
  <c r="H24" i="3"/>
  <c r="C25" i="3"/>
  <c r="D25" i="3"/>
  <c r="E25" i="3"/>
  <c r="F25" i="3"/>
  <c r="G25" i="3"/>
  <c r="H25" i="3"/>
  <c r="C26" i="3"/>
  <c r="D26" i="3"/>
  <c r="E26" i="3"/>
  <c r="F26" i="3"/>
  <c r="G26" i="3"/>
  <c r="H26" i="3"/>
  <c r="C27" i="3"/>
  <c r="D27" i="3"/>
  <c r="E27" i="3"/>
  <c r="F27" i="3"/>
  <c r="G27" i="3"/>
  <c r="H27" i="3"/>
  <c r="V22" i="1"/>
  <c r="X22" i="1" s="1"/>
  <c r="V23" i="1"/>
  <c r="V20" i="1"/>
  <c r="X20" i="1" s="1"/>
  <c r="V21" i="1"/>
  <c r="V18" i="1"/>
  <c r="X18" i="1" s="1"/>
  <c r="V19" i="1"/>
  <c r="V16" i="1"/>
  <c r="X16" i="1" s="1"/>
  <c r="V17" i="1"/>
  <c r="V14" i="1"/>
  <c r="X14" i="1" s="1"/>
  <c r="V15" i="1"/>
  <c r="V25" i="3" l="1"/>
  <c r="AO25" i="3" s="1"/>
  <c r="AR24" i="3" s="1"/>
  <c r="V24" i="3"/>
  <c r="AO24" i="3" s="1"/>
  <c r="V17" i="3"/>
  <c r="AO17" i="3" s="1"/>
  <c r="AR16" i="3" s="1"/>
  <c r="V16" i="3"/>
  <c r="AO16" i="3" s="1"/>
  <c r="V13" i="3"/>
  <c r="AO13" i="3" s="1"/>
  <c r="AR12" i="3" s="1"/>
  <c r="V12" i="3"/>
  <c r="AO12" i="3" s="1"/>
  <c r="V9" i="3"/>
  <c r="AO9" i="3" s="1"/>
  <c r="AR8" i="3" s="1"/>
  <c r="V8" i="3"/>
  <c r="AO8" i="3" s="1"/>
  <c r="S107" i="2" l="1"/>
  <c r="B106" i="2"/>
  <c r="M104" i="2" s="1"/>
  <c r="O104" i="2" s="1"/>
  <c r="B107" i="2"/>
  <c r="AL84" i="2"/>
  <c r="AL85" i="2"/>
  <c r="S84" i="2"/>
  <c r="S85" i="2"/>
  <c r="B84" i="2"/>
  <c r="B85" i="2"/>
  <c r="S60" i="2"/>
  <c r="S68" i="2" s="1"/>
  <c r="S61" i="2"/>
  <c r="B60" i="2"/>
  <c r="B61" i="2"/>
  <c r="S36" i="2"/>
  <c r="S37" i="2"/>
  <c r="B36" i="2"/>
  <c r="B37" i="2"/>
  <c r="AL12" i="2"/>
  <c r="AL13" i="2"/>
  <c r="T12" i="2"/>
  <c r="T13" i="2"/>
  <c r="B12" i="2"/>
  <c r="C13" i="2" s="1"/>
  <c r="B13" i="2"/>
  <c r="C12" i="2" s="1"/>
  <c r="AF108" i="2"/>
  <c r="O108" i="2"/>
  <c r="C106" i="2"/>
  <c r="T106" i="2"/>
  <c r="S106" i="2"/>
  <c r="T107" i="2" s="1"/>
  <c r="M105" i="2"/>
  <c r="AF103" i="2"/>
  <c r="O103" i="2"/>
  <c r="S100" i="2"/>
  <c r="B100" i="2"/>
  <c r="AY86" i="2"/>
  <c r="AF86" i="2"/>
  <c r="O86" i="2"/>
  <c r="T85" i="2"/>
  <c r="C84" i="2"/>
  <c r="C92" i="2" s="1"/>
  <c r="AM84" i="2"/>
  <c r="AM92" i="2" s="1"/>
  <c r="T84" i="2"/>
  <c r="AD88" i="2" s="1"/>
  <c r="AD81" i="2"/>
  <c r="AD82" i="2"/>
  <c r="AF82" i="2" s="1"/>
  <c r="AY81" i="2"/>
  <c r="AF81" i="2"/>
  <c r="O81" i="2"/>
  <c r="AL78" i="2"/>
  <c r="S78" i="2"/>
  <c r="B78" i="2"/>
  <c r="AF62" i="2"/>
  <c r="O62" i="2"/>
  <c r="T60" i="2"/>
  <c r="C61" i="2"/>
  <c r="M58" i="2"/>
  <c r="O58" i="2" s="1"/>
  <c r="AF57" i="2"/>
  <c r="O57" i="2"/>
  <c r="M57" i="2"/>
  <c r="S54" i="2"/>
  <c r="B54" i="2"/>
  <c r="M59" i="2" s="1"/>
  <c r="AF38" i="2"/>
  <c r="O38" i="2"/>
  <c r="T36" i="2"/>
  <c r="C36" i="2"/>
  <c r="C44" i="2" s="1"/>
  <c r="C37" i="2"/>
  <c r="AD34" i="2"/>
  <c r="AF34" i="2" s="1"/>
  <c r="AF33" i="2"/>
  <c r="AD33" i="2"/>
  <c r="O33" i="2"/>
  <c r="S30" i="2"/>
  <c r="B30" i="2"/>
  <c r="T20" i="2"/>
  <c r="AY14" i="2"/>
  <c r="AG14" i="2"/>
  <c r="O14" i="2"/>
  <c r="U12" i="2"/>
  <c r="AM12" i="2"/>
  <c r="AM20" i="2" s="1"/>
  <c r="AM13" i="2"/>
  <c r="AE10" i="2"/>
  <c r="AG10" i="2" s="1"/>
  <c r="AY9" i="2"/>
  <c r="AG9" i="2"/>
  <c r="AE9" i="2"/>
  <c r="O9" i="2"/>
  <c r="M9" i="2"/>
  <c r="AL6" i="2"/>
  <c r="AW11" i="2" s="1"/>
  <c r="T6" i="2"/>
  <c r="AE11" i="2" s="1"/>
  <c r="B6" i="2"/>
  <c r="E3" i="1"/>
  <c r="E4" i="1"/>
  <c r="F3" i="1"/>
  <c r="F4" i="1"/>
  <c r="E9" i="1"/>
  <c r="E10" i="1"/>
  <c r="F9" i="1"/>
  <c r="F10" i="1"/>
  <c r="E16" i="1"/>
  <c r="E17" i="1"/>
  <c r="F16" i="1"/>
  <c r="F17" i="1"/>
  <c r="E23" i="1"/>
  <c r="E24" i="1"/>
  <c r="F23" i="1"/>
  <c r="F24" i="1"/>
  <c r="E30" i="1"/>
  <c r="E31" i="1"/>
  <c r="F30" i="1"/>
  <c r="F31" i="1"/>
  <c r="E37" i="1"/>
  <c r="E38" i="1"/>
  <c r="F37" i="1"/>
  <c r="F38" i="1"/>
  <c r="C37" i="1"/>
  <c r="C38" i="1"/>
  <c r="D37" i="1"/>
  <c r="D38" i="1"/>
  <c r="C3" i="1"/>
  <c r="C4" i="1"/>
  <c r="D3" i="1"/>
  <c r="D4" i="1"/>
  <c r="C9" i="1"/>
  <c r="C10" i="1"/>
  <c r="D9" i="1"/>
  <c r="D10" i="1"/>
  <c r="C16" i="1"/>
  <c r="C17" i="1"/>
  <c r="D16" i="1"/>
  <c r="D17" i="1"/>
  <c r="C23" i="1"/>
  <c r="C24" i="1"/>
  <c r="D23" i="1"/>
  <c r="D24" i="1"/>
  <c r="C30" i="1"/>
  <c r="C31" i="1"/>
  <c r="D30" i="1"/>
  <c r="D31" i="1"/>
  <c r="M11" i="2" l="1"/>
  <c r="AD58" i="2"/>
  <c r="AF58" i="2" s="1"/>
  <c r="C107" i="2"/>
  <c r="M60" i="2"/>
  <c r="B62" i="2" s="1"/>
  <c r="B63" i="2" s="1"/>
  <c r="B64" i="2" s="1"/>
  <c r="B65" i="2" s="1"/>
  <c r="B67" i="2" s="1"/>
  <c r="AD57" i="2"/>
  <c r="AD59" i="2"/>
  <c r="T61" i="2"/>
  <c r="T92" i="2"/>
  <c r="AD87" i="2"/>
  <c r="AF87" i="2" s="1"/>
  <c r="AE12" i="2"/>
  <c r="T14" i="2" s="1"/>
  <c r="T18" i="2" s="1"/>
  <c r="C20" i="2"/>
  <c r="M16" i="2"/>
  <c r="M10" i="2"/>
  <c r="O10" i="2" s="1"/>
  <c r="T15" i="2"/>
  <c r="T16" i="2" s="1"/>
  <c r="T17" i="2" s="1"/>
  <c r="T19" i="2" s="1"/>
  <c r="AD40" i="2"/>
  <c r="T44" i="2"/>
  <c r="M12" i="2"/>
  <c r="B14" i="2" s="1"/>
  <c r="AW15" i="2"/>
  <c r="AY15" i="2" s="1"/>
  <c r="AW14" i="2"/>
  <c r="M15" i="2"/>
  <c r="O15" i="2" s="1"/>
  <c r="M14" i="2"/>
  <c r="AE16" i="2"/>
  <c r="U20" i="2"/>
  <c r="U13" i="2"/>
  <c r="AE14" i="2" s="1"/>
  <c r="M35" i="2"/>
  <c r="B44" i="2"/>
  <c r="AM85" i="2"/>
  <c r="AL92" i="2"/>
  <c r="AW81" i="2"/>
  <c r="AW83" i="2"/>
  <c r="AW82" i="2"/>
  <c r="AY82" i="2" s="1"/>
  <c r="AD86" i="2"/>
  <c r="AW9" i="2"/>
  <c r="AW10" i="2"/>
  <c r="AY10" i="2" s="1"/>
  <c r="AW12" i="2" s="1"/>
  <c r="AL14" i="2" s="1"/>
  <c r="AW16" i="2"/>
  <c r="B20" i="2"/>
  <c r="AL20" i="2"/>
  <c r="M33" i="2"/>
  <c r="M34" i="2"/>
  <c r="O34" i="2" s="1"/>
  <c r="AD35" i="2"/>
  <c r="AD36" i="2" s="1"/>
  <c r="S38" i="2" s="1"/>
  <c r="T37" i="2"/>
  <c r="AD38" i="2" s="1"/>
  <c r="M38" i="2"/>
  <c r="M39" i="2"/>
  <c r="O39" i="2" s="1"/>
  <c r="M40" i="2"/>
  <c r="S44" i="2"/>
  <c r="AD60" i="2"/>
  <c r="S62" i="2" s="1"/>
  <c r="AD63" i="2"/>
  <c r="AF63" i="2" s="1"/>
  <c r="C85" i="2"/>
  <c r="M81" i="2"/>
  <c r="B92" i="2"/>
  <c r="M83" i="2"/>
  <c r="AD64" i="2"/>
  <c r="T68" i="2"/>
  <c r="AD62" i="2"/>
  <c r="AD109" i="2"/>
  <c r="AF109" i="2" s="1"/>
  <c r="B68" i="2"/>
  <c r="M86" i="2"/>
  <c r="M88" i="2"/>
  <c r="AW88" i="2"/>
  <c r="T114" i="2"/>
  <c r="AD108" i="2"/>
  <c r="AD110" i="2"/>
  <c r="AD111" i="2" s="1"/>
  <c r="T108" i="2" s="1"/>
  <c r="B114" i="2"/>
  <c r="S92" i="2"/>
  <c r="AD83" i="2"/>
  <c r="AD84" i="2" s="1"/>
  <c r="S86" i="2" s="1"/>
  <c r="M106" i="2"/>
  <c r="B108" i="2" s="1"/>
  <c r="M110" i="2"/>
  <c r="M108" i="2"/>
  <c r="C114" i="2"/>
  <c r="C60" i="2"/>
  <c r="M63" i="2" s="1"/>
  <c r="O63" i="2" s="1"/>
  <c r="M82" i="2"/>
  <c r="O82" i="2" s="1"/>
  <c r="AD89" i="2"/>
  <c r="T86" i="2" s="1"/>
  <c r="AW86" i="2"/>
  <c r="M103" i="2"/>
  <c r="M109" i="2"/>
  <c r="O109" i="2" s="1"/>
  <c r="AD105" i="2"/>
  <c r="AD103" i="2"/>
  <c r="AD104" i="2"/>
  <c r="AF104" i="2" s="1"/>
  <c r="S114" i="2"/>
  <c r="AW17" i="2" l="1"/>
  <c r="AM14" i="2" s="1"/>
  <c r="B66" i="2"/>
  <c r="AD106" i="2"/>
  <c r="S108" i="2" s="1"/>
  <c r="S109" i="2" s="1"/>
  <c r="S110" i="2" s="1"/>
  <c r="S111" i="2" s="1"/>
  <c r="S113" i="2" s="1"/>
  <c r="AD65" i="2"/>
  <c r="T62" i="2" s="1"/>
  <c r="T66" i="2" s="1"/>
  <c r="M17" i="2"/>
  <c r="C14" i="2" s="1"/>
  <c r="AL18" i="2"/>
  <c r="AL15" i="2"/>
  <c r="AL16" i="2" s="1"/>
  <c r="AL17" i="2" s="1"/>
  <c r="AL19" i="2" s="1"/>
  <c r="AL22" i="2" s="1"/>
  <c r="L37" i="1" s="1"/>
  <c r="T21" i="2"/>
  <c r="T22" i="2"/>
  <c r="K37" i="1" s="1"/>
  <c r="T87" i="2"/>
  <c r="T88" i="2" s="1"/>
  <c r="T89" i="2" s="1"/>
  <c r="T91" i="2" s="1"/>
  <c r="T90" i="2"/>
  <c r="M87" i="2"/>
  <c r="O87" i="2" s="1"/>
  <c r="M89" i="2" s="1"/>
  <c r="C86" i="2" s="1"/>
  <c r="S39" i="2"/>
  <c r="S40" i="2" s="1"/>
  <c r="S41" i="2" s="1"/>
  <c r="S43" i="2" s="1"/>
  <c r="S42" i="2"/>
  <c r="AM18" i="2"/>
  <c r="AM15" i="2"/>
  <c r="AM16" i="2" s="1"/>
  <c r="AM17" i="2" s="1"/>
  <c r="AM19" i="2" s="1"/>
  <c r="AE15" i="2"/>
  <c r="AG15" i="2" s="1"/>
  <c r="AE17" i="2" s="1"/>
  <c r="U14" i="2" s="1"/>
  <c r="B109" i="2"/>
  <c r="B110" i="2" s="1"/>
  <c r="B111" i="2" s="1"/>
  <c r="B113" i="2" s="1"/>
  <c r="B112" i="2"/>
  <c r="B116" i="2" s="1"/>
  <c r="I9" i="1" s="1"/>
  <c r="J9" i="1" s="1"/>
  <c r="T112" i="2"/>
  <c r="T109" i="2"/>
  <c r="T110" i="2" s="1"/>
  <c r="T111" i="2" s="1"/>
  <c r="T113" i="2" s="1"/>
  <c r="M84" i="2"/>
  <c r="B86" i="2" s="1"/>
  <c r="M41" i="2"/>
  <c r="C38" i="2" s="1"/>
  <c r="AW87" i="2"/>
  <c r="AY87" i="2" s="1"/>
  <c r="AW89" i="2" s="1"/>
  <c r="AM86" i="2" s="1"/>
  <c r="M36" i="2"/>
  <c r="B38" i="2" s="1"/>
  <c r="C18" i="2"/>
  <c r="C15" i="2"/>
  <c r="C16" i="2" s="1"/>
  <c r="C17" i="2" s="1"/>
  <c r="C19" i="2" s="1"/>
  <c r="T63" i="2"/>
  <c r="T64" i="2" s="1"/>
  <c r="T65" i="2" s="1"/>
  <c r="T67" i="2" s="1"/>
  <c r="AD39" i="2"/>
  <c r="AF39" i="2" s="1"/>
  <c r="AD41" i="2" s="1"/>
  <c r="T38" i="2" s="1"/>
  <c r="S112" i="2"/>
  <c r="C68" i="2"/>
  <c r="M64" i="2"/>
  <c r="M65" i="2" s="1"/>
  <c r="C62" i="2" s="1"/>
  <c r="M62" i="2"/>
  <c r="M111" i="2"/>
  <c r="C108" i="2" s="1"/>
  <c r="S90" i="2"/>
  <c r="S87" i="2"/>
  <c r="S88" i="2" s="1"/>
  <c r="S89" i="2" s="1"/>
  <c r="S91" i="2" s="1"/>
  <c r="B69" i="2"/>
  <c r="B70" i="2"/>
  <c r="I23" i="1" s="1"/>
  <c r="J23" i="1" s="1"/>
  <c r="S66" i="2"/>
  <c r="S63" i="2"/>
  <c r="S64" i="2" s="1"/>
  <c r="S65" i="2" s="1"/>
  <c r="S67" i="2" s="1"/>
  <c r="AL21" i="2"/>
  <c r="AW84" i="2"/>
  <c r="AL86" i="2" s="1"/>
  <c r="B18" i="2"/>
  <c r="B15" i="2"/>
  <c r="B16" i="2" s="1"/>
  <c r="B17" i="2" s="1"/>
  <c r="B19" i="2" s="1"/>
  <c r="S23" i="1" l="1"/>
  <c r="L23" i="1"/>
  <c r="S19" i="1" s="1"/>
  <c r="L30" i="1"/>
  <c r="S21" i="1" s="1"/>
  <c r="S116" i="2"/>
  <c r="K9" i="1" s="1"/>
  <c r="T69" i="2"/>
  <c r="B21" i="2"/>
  <c r="T116" i="2"/>
  <c r="K8" i="1" s="1"/>
  <c r="S115" i="2"/>
  <c r="S94" i="2"/>
  <c r="K16" i="1" s="1"/>
  <c r="T70" i="2"/>
  <c r="K22" i="1" s="1"/>
  <c r="S46" i="2"/>
  <c r="K30" i="1" s="1"/>
  <c r="AM90" i="2"/>
  <c r="AM87" i="2"/>
  <c r="AM88" i="2" s="1"/>
  <c r="AM89" i="2" s="1"/>
  <c r="AM91" i="2" s="1"/>
  <c r="U15" i="2"/>
  <c r="U16" i="2" s="1"/>
  <c r="U17" i="2" s="1"/>
  <c r="U19" i="2" s="1"/>
  <c r="U18" i="2"/>
  <c r="T39" i="2"/>
  <c r="T40" i="2" s="1"/>
  <c r="T41" i="2" s="1"/>
  <c r="T43" i="2" s="1"/>
  <c r="T42" i="2"/>
  <c r="B42" i="2"/>
  <c r="B39" i="2"/>
  <c r="B40" i="2" s="1"/>
  <c r="B41" i="2" s="1"/>
  <c r="B43" i="2" s="1"/>
  <c r="S93" i="2"/>
  <c r="B22" i="2"/>
  <c r="I37" i="1" s="1"/>
  <c r="J37" i="1" s="1"/>
  <c r="T94" i="2"/>
  <c r="K15" i="1" s="1"/>
  <c r="T93" i="2"/>
  <c r="B90" i="2"/>
  <c r="B87" i="2"/>
  <c r="B88" i="2" s="1"/>
  <c r="B89" i="2" s="1"/>
  <c r="B91" i="2" s="1"/>
  <c r="S69" i="2"/>
  <c r="S70" i="2"/>
  <c r="K23" i="1" s="1"/>
  <c r="C112" i="2"/>
  <c r="C109" i="2"/>
  <c r="C110" i="2" s="1"/>
  <c r="C111" i="2" s="1"/>
  <c r="C113" i="2" s="1"/>
  <c r="C22" i="2"/>
  <c r="I36" i="1" s="1"/>
  <c r="C21" i="2"/>
  <c r="B115" i="2"/>
  <c r="T115" i="2"/>
  <c r="S45" i="2"/>
  <c r="C66" i="2"/>
  <c r="C63" i="2"/>
  <c r="C64" i="2" s="1"/>
  <c r="C65" i="2" s="1"/>
  <c r="C67" i="2" s="1"/>
  <c r="AL90" i="2"/>
  <c r="AL87" i="2"/>
  <c r="AL88" i="2" s="1"/>
  <c r="AL89" i="2" s="1"/>
  <c r="AL91" i="2" s="1"/>
  <c r="C90" i="2"/>
  <c r="C87" i="2"/>
  <c r="C88" i="2" s="1"/>
  <c r="C89" i="2" s="1"/>
  <c r="C91" i="2" s="1"/>
  <c r="C42" i="2"/>
  <c r="C39" i="2"/>
  <c r="C40" i="2" s="1"/>
  <c r="C41" i="2" s="1"/>
  <c r="C43" i="2" s="1"/>
  <c r="AM22" i="2"/>
  <c r="L36" i="1" s="1"/>
  <c r="AM21" i="2"/>
  <c r="I39" i="1" l="1"/>
  <c r="I41" i="1" s="1"/>
  <c r="I40" i="1" s="1"/>
  <c r="J36" i="1"/>
  <c r="C69" i="2"/>
  <c r="L39" i="1"/>
  <c r="L41" i="1" s="1"/>
  <c r="L40" i="1" s="1"/>
  <c r="S22" i="1"/>
  <c r="U22" i="1" s="1"/>
  <c r="L22" i="1"/>
  <c r="L29" i="1"/>
  <c r="C70" i="2"/>
  <c r="I22" i="1" s="1"/>
  <c r="B46" i="2"/>
  <c r="I30" i="1" s="1"/>
  <c r="B45" i="2"/>
  <c r="C46" i="2"/>
  <c r="I29" i="1" s="1"/>
  <c r="C45" i="2"/>
  <c r="AL94" i="2"/>
  <c r="L16" i="1" s="1"/>
  <c r="AL93" i="2"/>
  <c r="U22" i="2"/>
  <c r="K36" i="1" s="1"/>
  <c r="J39" i="1" s="1"/>
  <c r="J41" i="1" s="1"/>
  <c r="J40" i="1" s="1"/>
  <c r="U21" i="2"/>
  <c r="B94" i="2"/>
  <c r="I16" i="1" s="1"/>
  <c r="J16" i="1" s="1"/>
  <c r="B93" i="2"/>
  <c r="AM94" i="2"/>
  <c r="L15" i="1" s="1"/>
  <c r="AM93" i="2"/>
  <c r="C115" i="2"/>
  <c r="C116" i="2"/>
  <c r="I8" i="1" s="1"/>
  <c r="C94" i="2"/>
  <c r="I15" i="1" s="1"/>
  <c r="C93" i="2"/>
  <c r="T46" i="2"/>
  <c r="K29" i="1" s="1"/>
  <c r="J32" i="1" s="1"/>
  <c r="J34" i="1" s="1"/>
  <c r="J33" i="1" s="1"/>
  <c r="T45" i="2"/>
  <c r="J15" i="1" l="1"/>
  <c r="J18" i="1" s="1"/>
  <c r="J20" i="1" s="1"/>
  <c r="J19" i="1" s="1"/>
  <c r="I25" i="1"/>
  <c r="I27" i="1" s="1"/>
  <c r="I26" i="1" s="1"/>
  <c r="J22" i="1"/>
  <c r="J25" i="1" s="1"/>
  <c r="J27" i="1" s="1"/>
  <c r="J26" i="1" s="1"/>
  <c r="S17" i="1"/>
  <c r="L9" i="1"/>
  <c r="S15" i="1" s="1"/>
  <c r="I18" i="1"/>
  <c r="I20" i="1" s="1"/>
  <c r="I19" i="1" s="1"/>
  <c r="I32" i="1"/>
  <c r="I34" i="1" s="1"/>
  <c r="I33" i="1" s="1"/>
  <c r="L32" i="1"/>
  <c r="L34" i="1" s="1"/>
  <c r="L33" i="1" s="1"/>
  <c r="S20" i="1"/>
  <c r="U20" i="1" s="1"/>
  <c r="L18" i="1"/>
  <c r="S16" i="1"/>
  <c r="U16" i="1" s="1"/>
  <c r="L8" i="1"/>
  <c r="J8" i="1"/>
  <c r="J11" i="1" s="1"/>
  <c r="I11" i="1"/>
  <c r="I13" i="1" s="1"/>
  <c r="I12" i="1" s="1"/>
  <c r="L25" i="1"/>
  <c r="L27" i="1" s="1"/>
  <c r="L26" i="1" s="1"/>
  <c r="S18" i="1"/>
  <c r="U18" i="1" s="1"/>
  <c r="L20" i="1" l="1"/>
  <c r="L19" i="1" s="1"/>
  <c r="J13" i="1"/>
  <c r="J12" i="1"/>
  <c r="S14" i="1"/>
  <c r="U14" i="1" s="1"/>
  <c r="L11" i="1"/>
  <c r="L13" i="1" l="1"/>
  <c r="L12" i="1" s="1"/>
</calcChain>
</file>

<file path=xl/sharedStrings.xml><?xml version="1.0" encoding="utf-8"?>
<sst xmlns="http://schemas.openxmlformats.org/spreadsheetml/2006/main" count="864" uniqueCount="102">
  <si>
    <t>Telaio 1</t>
  </si>
  <si>
    <t>As,sup</t>
  </si>
  <si>
    <t>As,inf</t>
  </si>
  <si>
    <t>As inf</t>
  </si>
  <si>
    <t>2φ14+3φ20</t>
  </si>
  <si>
    <t>1φ14+3φ20</t>
  </si>
  <si>
    <t>2φ14+2φ20</t>
  </si>
  <si>
    <t>1φ14+2φ20</t>
  </si>
  <si>
    <t>2φ20</t>
  </si>
  <si>
    <t>3φ14</t>
  </si>
  <si>
    <t>2φ14</t>
  </si>
  <si>
    <t>cm2</t>
  </si>
  <si>
    <t>M-Rd</t>
  </si>
  <si>
    <t>M+Rd</t>
  </si>
  <si>
    <t>S pilastri</t>
  </si>
  <si>
    <t>piede 6</t>
  </si>
  <si>
    <t>testa 5</t>
  </si>
  <si>
    <t>piede 5</t>
  </si>
  <si>
    <t>testa 4</t>
  </si>
  <si>
    <t>piede 4</t>
  </si>
  <si>
    <t>testa 3</t>
  </si>
  <si>
    <t>piede 3</t>
  </si>
  <si>
    <t>testa 2</t>
  </si>
  <si>
    <t>piede 2</t>
  </si>
  <si>
    <t>testa 1</t>
  </si>
  <si>
    <t>Resistenza a flessione</t>
  </si>
  <si>
    <t>As' sup</t>
  </si>
  <si>
    <t>b</t>
  </si>
  <si>
    <t>cm</t>
  </si>
  <si>
    <t>fyd</t>
  </si>
  <si>
    <t>MPa</t>
  </si>
  <si>
    <t>h</t>
  </si>
  <si>
    <t>fcd</t>
  </si>
  <si>
    <t>c</t>
  </si>
  <si>
    <t>d</t>
  </si>
  <si>
    <t>xerr=</t>
  </si>
  <si>
    <t>u=</t>
  </si>
  <si>
    <t>u1=</t>
  </si>
  <si>
    <t>9'</t>
  </si>
  <si>
    <t>w=</t>
  </si>
  <si>
    <t>As</t>
  </si>
  <si>
    <t>x=</t>
  </si>
  <si>
    <t>A's</t>
  </si>
  <si>
    <t>x</t>
  </si>
  <si>
    <t>e's</t>
  </si>
  <si>
    <t>E e's</t>
  </si>
  <si>
    <t>s's</t>
  </si>
  <si>
    <t>Nc</t>
  </si>
  <si>
    <t>N's</t>
  </si>
  <si>
    <t>Ns</t>
  </si>
  <si>
    <t>N</t>
  </si>
  <si>
    <t>MRd</t>
  </si>
  <si>
    <t xml:space="preserve">vale per i primi tre piani </t>
  </si>
  <si>
    <t>anche quinto</t>
  </si>
  <si>
    <t>Pilastro 11</t>
  </si>
  <si>
    <t xml:space="preserve">direzione x </t>
  </si>
  <si>
    <t>direzione y</t>
  </si>
  <si>
    <t>piano</t>
  </si>
  <si>
    <t>sx</t>
  </si>
  <si>
    <t>dx</t>
  </si>
  <si>
    <t>somm M</t>
  </si>
  <si>
    <t>rip</t>
  </si>
  <si>
    <t>qmax</t>
  </si>
  <si>
    <t>qmin</t>
  </si>
  <si>
    <t>sisma x</t>
  </si>
  <si>
    <t>sisma y</t>
  </si>
  <si>
    <t>sisma prev x</t>
  </si>
  <si>
    <t>sisma prev y</t>
  </si>
  <si>
    <t>My,tes</t>
  </si>
  <si>
    <t>Mx,tes</t>
  </si>
  <si>
    <t>My,pie</t>
  </si>
  <si>
    <t>Mx,pie</t>
  </si>
  <si>
    <t>Pilastro è 30x70</t>
  </si>
  <si>
    <t>Msup</t>
  </si>
  <si>
    <t>Minf</t>
  </si>
  <si>
    <t>V</t>
  </si>
  <si>
    <t>Taglio per sisma in y</t>
  </si>
  <si>
    <t>Sforzo normale max e min dell'ordine immediatamente superiore per sisma prevalente in y</t>
  </si>
  <si>
    <t>trave 8-11</t>
  </si>
  <si>
    <t>3φ14+2φ20</t>
  </si>
  <si>
    <t>area arm</t>
  </si>
  <si>
    <t>Area totale delle staffe</t>
  </si>
  <si>
    <t>Vjbd</t>
  </si>
  <si>
    <t>eta</t>
  </si>
  <si>
    <t>bj</t>
  </si>
  <si>
    <t>hjc</t>
  </si>
  <si>
    <t>sigma</t>
  </si>
  <si>
    <t>nid</t>
  </si>
  <si>
    <t>Taglio limite per la resistenza a compressione</t>
  </si>
  <si>
    <t>Taglio limite per la resistenza a trazione</t>
  </si>
  <si>
    <t>hjw</t>
  </si>
  <si>
    <t>tao</t>
  </si>
  <si>
    <t>Ash</t>
  </si>
  <si>
    <t>STAFFE NEL NODO</t>
  </si>
  <si>
    <t>fck</t>
  </si>
  <si>
    <t>nst</t>
  </si>
  <si>
    <t>fyk</t>
  </si>
  <si>
    <t>Ast</t>
  </si>
  <si>
    <t>i</t>
  </si>
  <si>
    <t xml:space="preserve">Area  fi 8 </t>
  </si>
  <si>
    <t>area 2fi14</t>
  </si>
  <si>
    <t>da una coppia di ferri di parate proveniente dalla trave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</si>
</sst>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6" x14ac:knownFonts="1"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color rgb="FFFF0066"/>
      <name val="Calibri"/>
      <family val="2"/>
      <scheme val="minor"/>
    </font>
    <font>
      <sz val="8"/>
      <name val="Arial"/>
      <family val="2"/>
    </font>
    <font>
      <sz val="8"/>
      <color rgb="FFCC00FF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" fillId="0" borderId="1" xfId="0" applyFont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3" fillId="2" borderId="0" xfId="0" applyFont="1" applyFill="1" applyAlignment="1">
      <alignment horizontal="center"/>
    </xf>
    <xf numFmtId="0" fontId="2" fillId="0" borderId="0" xfId="0" applyFont="1"/>
    <xf numFmtId="0" fontId="1" fillId="0" borderId="2" xfId="0" applyFont="1" applyBorder="1" applyAlignment="1">
      <alignment horizontal="center"/>
    </xf>
    <xf numFmtId="164" fontId="4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</cellXfs>
  <cellStyles count="1">
    <cellStyle name="Normale" xfId="0" builtinId="0"/>
  </cellStyles>
  <dxfs count="0"/>
  <tableStyles count="0" defaultTableStyle="TableStyleMedium2" defaultPivotStyle="PivotStyleLight16"/>
  <colors>
    <mruColors>
      <color rgb="FFFF00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etto%20sismica%20--/progetto%20sismica/PIL-SPI-SPO-TRA%20modalex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il"/>
      <sheetName val="spi"/>
      <sheetName val="spotel"/>
      <sheetName val="tra"/>
      <sheetName val="spo"/>
      <sheetName val="spost x"/>
      <sheetName val="spost y"/>
      <sheetName val="Foglio1"/>
      <sheetName val="INVILUPPO TRAVI"/>
      <sheetName val="trave 8-11"/>
      <sheetName val="TABELLA PIL"/>
      <sheetName val="INVILUPPO PIL"/>
      <sheetName val="no rotaz tab pil"/>
      <sheetName val="no rot inv pil"/>
      <sheetName val="pil8"/>
      <sheetName val="pil9"/>
      <sheetName val="pil10"/>
      <sheetName val="pil11"/>
      <sheetName val="Foglio2"/>
      <sheetName val="pil 2"/>
      <sheetName val="trave 2-10"/>
      <sheetName val="pil 6"/>
      <sheetName val="pil 10 sp"/>
      <sheetName val="verifiche"/>
      <sheetName val="Foglio4"/>
      <sheetName val="30x70"/>
      <sheetName val="70x30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W2">
            <v>2.7450672291420517</v>
          </cell>
          <cell r="X2">
            <v>2.182011590252237</v>
          </cell>
        </row>
        <row r="3">
          <cell r="W3">
            <v>2.646174155021475</v>
          </cell>
          <cell r="X3">
            <v>2.0553959858813244</v>
          </cell>
        </row>
        <row r="6">
          <cell r="W6">
            <v>4.994826177080979</v>
          </cell>
          <cell r="X6">
            <v>3.9588825678309996</v>
          </cell>
        </row>
        <row r="7">
          <cell r="W7">
            <v>4.8449880924602873</v>
          </cell>
          <cell r="X7">
            <v>3.9927810926294249</v>
          </cell>
        </row>
        <row r="10">
          <cell r="W10">
            <v>7.9070221260835885</v>
          </cell>
          <cell r="X10">
            <v>7.0228255732823825</v>
          </cell>
        </row>
        <row r="11">
          <cell r="W11">
            <v>7.7105590745540917</v>
          </cell>
          <cell r="X11">
            <v>7.0011005743979151</v>
          </cell>
        </row>
        <row r="14">
          <cell r="W14">
            <v>9.9959655746615876</v>
          </cell>
          <cell r="X14">
            <v>9.151446490939847</v>
          </cell>
        </row>
        <row r="15">
          <cell r="W15">
            <v>9.8376968408114571</v>
          </cell>
          <cell r="X15">
            <v>9.0704943128115882</v>
          </cell>
        </row>
        <row r="18">
          <cell r="W18">
            <v>11.854834972152249</v>
          </cell>
          <cell r="X18">
            <v>11.119338925194405</v>
          </cell>
        </row>
        <row r="19">
          <cell r="W19">
            <v>11.772871208710079</v>
          </cell>
          <cell r="X19">
            <v>10.963389992252118</v>
          </cell>
        </row>
        <row r="22">
          <cell r="W22">
            <v>12.023521767084889</v>
          </cell>
          <cell r="X22">
            <v>11.964231205302633</v>
          </cell>
        </row>
        <row r="23">
          <cell r="W23">
            <v>11.996667853187788</v>
          </cell>
          <cell r="X23">
            <v>11.696270115082408</v>
          </cell>
        </row>
        <row r="26">
          <cell r="W26">
            <v>3.1563883288689487</v>
          </cell>
          <cell r="X26">
            <v>1.5052018753569139</v>
          </cell>
        </row>
        <row r="27">
          <cell r="W27">
            <v>2.6378382599312826</v>
          </cell>
          <cell r="X27">
            <v>1.2396924780645711</v>
          </cell>
        </row>
        <row r="30">
          <cell r="W30">
            <v>4.0073528251822808</v>
          </cell>
          <cell r="X30">
            <v>2.3176385773284993</v>
          </cell>
        </row>
        <row r="31">
          <cell r="W31">
            <v>3.5932772366880892</v>
          </cell>
          <cell r="X31">
            <v>1.968304448924604</v>
          </cell>
        </row>
        <row r="34">
          <cell r="W34">
            <v>4.3505204241638342</v>
          </cell>
          <cell r="X34">
            <v>2.6187810180058242</v>
          </cell>
        </row>
        <row r="35">
          <cell r="W35">
            <v>3.9244682965613191</v>
          </cell>
          <cell r="X35">
            <v>2.5174615794770832</v>
          </cell>
        </row>
        <row r="38">
          <cell r="W38">
            <v>4.7304253312005242</v>
          </cell>
          <cell r="X38">
            <v>2.9634125564358129</v>
          </cell>
        </row>
        <row r="39">
          <cell r="W39">
            <v>4.2649856603344976</v>
          </cell>
          <cell r="X39">
            <v>2.8829668752149362</v>
          </cell>
        </row>
        <row r="42">
          <cell r="W42">
            <v>4.9416277807750673</v>
          </cell>
          <cell r="X42">
            <v>3.1065292014904418</v>
          </cell>
        </row>
        <row r="43">
          <cell r="W43">
            <v>4.434194502023959</v>
          </cell>
          <cell r="X43">
            <v>3.0948318835915734</v>
          </cell>
        </row>
        <row r="46">
          <cell r="W46">
            <v>4.6835958328206377</v>
          </cell>
          <cell r="X46">
            <v>2.7978588308045671</v>
          </cell>
        </row>
        <row r="47">
          <cell r="W47">
            <v>4.2048829006193351</v>
          </cell>
          <cell r="X47">
            <v>2.9789440390215578</v>
          </cell>
        </row>
      </sheetData>
      <sheetData sheetId="8"/>
      <sheetData sheetId="9">
        <row r="139">
          <cell r="W139">
            <v>-131.03139507912655</v>
          </cell>
        </row>
        <row r="140">
          <cell r="W140">
            <v>131.03139507912701</v>
          </cell>
        </row>
        <row r="159">
          <cell r="W159">
            <v>-193.49009763102754</v>
          </cell>
        </row>
        <row r="160">
          <cell r="W160">
            <v>131.08215005342134</v>
          </cell>
        </row>
        <row r="185">
          <cell r="W185">
            <v>-256.83342397328613</v>
          </cell>
        </row>
        <row r="186">
          <cell r="W186">
            <v>162.41881135486454</v>
          </cell>
        </row>
        <row r="205">
          <cell r="W205">
            <v>-289.79909181888326</v>
          </cell>
        </row>
        <row r="206">
          <cell r="W206">
            <v>225.04577647189384</v>
          </cell>
        </row>
        <row r="231">
          <cell r="W231">
            <v>-290.01238294285196</v>
          </cell>
        </row>
        <row r="232">
          <cell r="W232">
            <v>257.52279926796518</v>
          </cell>
        </row>
      </sheetData>
      <sheetData sheetId="10"/>
      <sheetData sheetId="11">
        <row r="243">
          <cell r="O243">
            <v>48.148000000000003</v>
          </cell>
          <cell r="P243">
            <v>28.844000000000001</v>
          </cell>
          <cell r="Q243">
            <v>4.5209999999999999</v>
          </cell>
          <cell r="R243">
            <v>42.5</v>
          </cell>
          <cell r="S243">
            <v>17.271000000000001</v>
          </cell>
          <cell r="T243">
            <v>43.856299999999997</v>
          </cell>
          <cell r="AE243">
            <v>11</v>
          </cell>
          <cell r="AF243">
            <v>6</v>
          </cell>
          <cell r="AG243" t="str">
            <v>q+Fx</v>
          </cell>
          <cell r="AH243">
            <v>22.480699999999999</v>
          </cell>
          <cell r="AI243">
            <v>46.115000000000002</v>
          </cell>
          <cell r="AJ243">
            <v>-12.3575</v>
          </cell>
          <cell r="AK243">
            <v>-25.4178</v>
          </cell>
          <cell r="AL243">
            <v>-65.452100000000002</v>
          </cell>
        </row>
        <row r="244">
          <cell r="O244">
            <v>-32.087000000000003</v>
          </cell>
          <cell r="P244">
            <v>-19.155999999999999</v>
          </cell>
          <cell r="Q244">
            <v>-1.583</v>
          </cell>
          <cell r="R244">
            <v>-15.596</v>
          </cell>
          <cell r="S244">
            <v>-6.2618</v>
          </cell>
          <cell r="T244">
            <v>-16.070900000000002</v>
          </cell>
          <cell r="AG244" t="str">
            <v>q-Fx</v>
          </cell>
          <cell r="AH244">
            <v>-8.6827000000000005</v>
          </cell>
          <cell r="AI244">
            <v>11.573</v>
          </cell>
          <cell r="AJ244">
            <v>2.2174999999999994</v>
          </cell>
          <cell r="AK244">
            <v>-12.894199999999998</v>
          </cell>
          <cell r="AL244">
            <v>-34.879900000000006</v>
          </cell>
        </row>
        <row r="245">
          <cell r="O245">
            <v>25.073</v>
          </cell>
          <cell r="P245">
            <v>15</v>
          </cell>
          <cell r="Q245">
            <v>1.873</v>
          </cell>
          <cell r="R245">
            <v>16.571000000000002</v>
          </cell>
          <cell r="S245">
            <v>6.8443000000000005</v>
          </cell>
          <cell r="T245">
            <v>17.132900000000003</v>
          </cell>
          <cell r="AG245" t="str">
            <v>q+Fy</v>
          </cell>
          <cell r="AH245">
            <v>1.3882000000000003</v>
          </cell>
          <cell r="AI245">
            <v>72.700299999999999</v>
          </cell>
          <cell r="AJ245">
            <v>-2.5607000000000002</v>
          </cell>
          <cell r="AK245">
            <v>-35.226900000000001</v>
          </cell>
          <cell r="AL245">
            <v>-73.877300000000005</v>
          </cell>
        </row>
        <row r="246">
          <cell r="O246">
            <v>-67.691000000000003</v>
          </cell>
          <cell r="P246">
            <v>-40.761000000000003</v>
          </cell>
          <cell r="Q246">
            <v>-2.2839999999999998</v>
          </cell>
          <cell r="R246">
            <v>-21.433999999999997</v>
          </cell>
          <cell r="S246">
            <v>-8.7141999999999982</v>
          </cell>
          <cell r="T246">
            <v>-22.119199999999996</v>
          </cell>
          <cell r="AG246" t="str">
            <v>q-Fy</v>
          </cell>
          <cell r="AH246">
            <v>12.409800000000001</v>
          </cell>
          <cell r="AI246">
            <v>-15.012299999999996</v>
          </cell>
          <cell r="AJ246">
            <v>-7.5792999999999999</v>
          </cell>
          <cell r="AK246">
            <v>-3.0850999999999971</v>
          </cell>
          <cell r="AL246">
            <v>-26.454700000000006</v>
          </cell>
        </row>
        <row r="247">
          <cell r="O247">
            <v>26.594000000000001</v>
          </cell>
          <cell r="P247">
            <v>15.942</v>
          </cell>
          <cell r="Q247">
            <v>6.4870000000000001</v>
          </cell>
          <cell r="R247">
            <v>72.61999999999999</v>
          </cell>
          <cell r="S247">
            <v>28.272999999999996</v>
          </cell>
          <cell r="T247">
            <v>74.566099999999992</v>
          </cell>
          <cell r="AF247">
            <v>5</v>
          </cell>
          <cell r="AG247" t="str">
            <v>q+Fx</v>
          </cell>
          <cell r="AH247">
            <v>18.1082</v>
          </cell>
          <cell r="AI247">
            <v>44.214999999999996</v>
          </cell>
          <cell r="AJ247">
            <v>-14.185499999999999</v>
          </cell>
          <cell r="AK247">
            <v>-43.772199999999998</v>
          </cell>
          <cell r="AL247">
            <v>-145.0643</v>
          </cell>
        </row>
        <row r="248">
          <cell r="O248">
            <v>-33.792999999999999</v>
          </cell>
          <cell r="P248">
            <v>-20.675000000000001</v>
          </cell>
          <cell r="Q248">
            <v>-5.5220000000000002</v>
          </cell>
          <cell r="R248">
            <v>-58.584000000000003</v>
          </cell>
          <cell r="S248">
            <v>-23.097200000000001</v>
          </cell>
          <cell r="T248">
            <v>-60.240600000000001</v>
          </cell>
          <cell r="AG248" t="str">
            <v>q-Fx</v>
          </cell>
          <cell r="AH248">
            <v>-11.272199999999998</v>
          </cell>
          <cell r="AI248">
            <v>-12.330999999999996</v>
          </cell>
          <cell r="AJ248">
            <v>6.3474999999999984</v>
          </cell>
          <cell r="AK248">
            <v>2.4222000000000001</v>
          </cell>
          <cell r="AL248">
            <v>-63.907700000000006</v>
          </cell>
        </row>
        <row r="249">
          <cell r="O249">
            <v>18.870999999999999</v>
          </cell>
          <cell r="P249">
            <v>11.443</v>
          </cell>
          <cell r="Q249">
            <v>3.7349999999999999</v>
          </cell>
          <cell r="R249">
            <v>40.585000000000001</v>
          </cell>
          <cell r="S249">
            <v>15.910499999999999</v>
          </cell>
          <cell r="T249">
            <v>41.705500000000001</v>
          </cell>
          <cell r="AG249" t="str">
            <v>q+Fy</v>
          </cell>
          <cell r="AH249">
            <v>-1.8571999999999997</v>
          </cell>
          <cell r="AI249">
            <v>90.508099999999985</v>
          </cell>
          <cell r="AJ249">
            <v>-0.30670000000000019</v>
          </cell>
          <cell r="AK249">
            <v>-80.915599999999998</v>
          </cell>
          <cell r="AL249">
            <v>-172.6345</v>
          </cell>
        </row>
        <row r="250">
          <cell r="O250">
            <v>-140.255</v>
          </cell>
          <cell r="P250">
            <v>-84.375</v>
          </cell>
          <cell r="Q250">
            <v>-6.3959999999999999</v>
          </cell>
          <cell r="R250">
            <v>-62.509</v>
          </cell>
          <cell r="S250">
            <v>-25.148700000000002</v>
          </cell>
          <cell r="T250">
            <v>-64.427800000000005</v>
          </cell>
          <cell r="AG250" t="str">
            <v>q-Fy</v>
          </cell>
          <cell r="AH250">
            <v>8.6932000000000009</v>
          </cell>
          <cell r="AI250">
            <v>-58.624099999999991</v>
          </cell>
          <cell r="AJ250">
            <v>-7.5312999999999999</v>
          </cell>
          <cell r="AK250">
            <v>39.565600000000003</v>
          </cell>
          <cell r="AL250">
            <v>-36.337500000000006</v>
          </cell>
        </row>
        <row r="251">
          <cell r="O251">
            <v>39.692</v>
          </cell>
          <cell r="P251">
            <v>24.605</v>
          </cell>
          <cell r="Q251">
            <v>9.1989999999999998</v>
          </cell>
          <cell r="R251">
            <v>98.933000000000007</v>
          </cell>
          <cell r="S251">
            <v>38.878900000000002</v>
          </cell>
          <cell r="T251">
            <v>101.6927</v>
          </cell>
          <cell r="AF251">
            <v>4</v>
          </cell>
          <cell r="AG251" t="str">
            <v>q+Fx</v>
          </cell>
          <cell r="AH251">
            <v>19.250500000000002</v>
          </cell>
          <cell r="AI251">
            <v>63.483900000000006</v>
          </cell>
          <cell r="AJ251">
            <v>-15.134600000000001</v>
          </cell>
          <cell r="AK251">
            <v>-52.727199999999996</v>
          </cell>
          <cell r="AL251">
            <v>-256.26799999999997</v>
          </cell>
        </row>
        <row r="252">
          <cell r="O252">
            <v>-36.097000000000001</v>
          </cell>
          <cell r="P252">
            <v>-22.346</v>
          </cell>
          <cell r="Q252">
            <v>-7.49</v>
          </cell>
          <cell r="R252">
            <v>-76.304000000000002</v>
          </cell>
          <cell r="S252">
            <v>-30.3812</v>
          </cell>
          <cell r="T252">
            <v>-78.551000000000002</v>
          </cell>
          <cell r="AG252" t="str">
            <v>q-Fx</v>
          </cell>
          <cell r="AH252">
            <v>-10.7585</v>
          </cell>
          <cell r="AI252">
            <v>-14.273900000000001</v>
          </cell>
          <cell r="AJ252">
            <v>6.7626000000000008</v>
          </cell>
          <cell r="AK252">
            <v>8.0351999999999997</v>
          </cell>
          <cell r="AL252">
            <v>-93.905999999999992</v>
          </cell>
        </row>
        <row r="253">
          <cell r="O253">
            <v>23.684000000000001</v>
          </cell>
          <cell r="P253">
            <v>14.672000000000001</v>
          </cell>
          <cell r="Q253">
            <v>5.1989999999999998</v>
          </cell>
          <cell r="R253">
            <v>54.423999999999999</v>
          </cell>
          <cell r="S253">
            <v>21.526199999999996</v>
          </cell>
          <cell r="T253">
            <v>55.983699999999999</v>
          </cell>
          <cell r="AG253" t="str">
            <v>q+Fy</v>
          </cell>
          <cell r="AH253">
            <v>-1.1152999999999995</v>
          </cell>
          <cell r="AI253">
            <v>126.29770000000001</v>
          </cell>
          <cell r="AJ253">
            <v>-0.33539999999999992</v>
          </cell>
          <cell r="AK253">
            <v>-100.89700000000001</v>
          </cell>
          <cell r="AL253">
            <v>-325.7038</v>
          </cell>
        </row>
        <row r="254">
          <cell r="O254">
            <v>-235.75800000000001</v>
          </cell>
          <cell r="P254">
            <v>-144.38999999999999</v>
          </cell>
          <cell r="Q254">
            <v>-13.848000000000001</v>
          </cell>
          <cell r="R254">
            <v>-140.41899999999998</v>
          </cell>
          <cell r="S254">
            <v>-55.973699999999994</v>
          </cell>
          <cell r="T254">
            <v>-144.57339999999999</v>
          </cell>
          <cell r="AG254" t="str">
            <v>q-Fy</v>
          </cell>
          <cell r="AH254">
            <v>9.6073000000000004</v>
          </cell>
          <cell r="AI254">
            <v>-77.087699999999998</v>
          </cell>
          <cell r="AJ254">
            <v>-8.0366</v>
          </cell>
          <cell r="AK254">
            <v>56.204999999999998</v>
          </cell>
          <cell r="AL254">
            <v>-24.470199999999977</v>
          </cell>
        </row>
        <row r="255">
          <cell r="O255">
            <v>33.853999999999999</v>
          </cell>
          <cell r="P255">
            <v>20.954999999999998</v>
          </cell>
          <cell r="Q255">
            <v>10.443999999999999</v>
          </cell>
          <cell r="R255">
            <v>121.164</v>
          </cell>
          <cell r="S255">
            <v>46.793199999999999</v>
          </cell>
          <cell r="T255">
            <v>124.2972</v>
          </cell>
          <cell r="AF255">
            <v>3</v>
          </cell>
          <cell r="AG255" t="str">
            <v>q+Fx</v>
          </cell>
          <cell r="AH255">
            <v>20.759399999999999</v>
          </cell>
          <cell r="AI255">
            <v>67.748199999999997</v>
          </cell>
          <cell r="AJ255">
            <v>-17.867899999999999</v>
          </cell>
          <cell r="AK255">
            <v>-59.879199999999997</v>
          </cell>
          <cell r="AL255">
            <v>-375.03729999999996</v>
          </cell>
        </row>
        <row r="256">
          <cell r="O256">
            <v>-31.02</v>
          </cell>
          <cell r="P256">
            <v>-19.209</v>
          </cell>
          <cell r="Q256">
            <v>-9.4870000000000001</v>
          </cell>
          <cell r="R256">
            <v>-103.944</v>
          </cell>
          <cell r="S256">
            <v>-40.670200000000001</v>
          </cell>
          <cell r="T256">
            <v>-106.7901</v>
          </cell>
          <cell r="AG256" t="str">
            <v>q-Fx</v>
          </cell>
          <cell r="AH256">
            <v>-12.993400000000001</v>
          </cell>
          <cell r="AI256">
            <v>-25.838200000000001</v>
          </cell>
          <cell r="AJ256">
            <v>10.2719</v>
          </cell>
          <cell r="AK256">
            <v>21.461200000000002</v>
          </cell>
          <cell r="AL256">
            <v>-113.7807</v>
          </cell>
        </row>
        <row r="257">
          <cell r="O257">
            <v>20.273</v>
          </cell>
          <cell r="P257">
            <v>12.551</v>
          </cell>
          <cell r="Q257">
            <v>6.2140000000000004</v>
          </cell>
          <cell r="R257">
            <v>70.102999999999994</v>
          </cell>
          <cell r="S257">
            <v>27.244900000000001</v>
          </cell>
          <cell r="T257">
            <v>71.967199999999991</v>
          </cell>
          <cell r="AG257" t="str">
            <v>q+Fy</v>
          </cell>
          <cell r="AH257">
            <v>-2.1972999999999994</v>
          </cell>
          <cell r="AI257">
            <v>145.25220000000002</v>
          </cell>
          <cell r="AJ257">
            <v>1.2264999999999997</v>
          </cell>
          <cell r="AK257">
            <v>-125.9991</v>
          </cell>
          <cell r="AL257">
            <v>-499.06819999999999</v>
          </cell>
        </row>
        <row r="258">
          <cell r="O258">
            <v>-329.11099999999999</v>
          </cell>
          <cell r="P258">
            <v>-203.173</v>
          </cell>
          <cell r="Q258">
            <v>-22.963999999999999</v>
          </cell>
          <cell r="R258">
            <v>-239.209</v>
          </cell>
          <cell r="S258">
            <v>-94.726699999999994</v>
          </cell>
          <cell r="T258">
            <v>-246.09819999999999</v>
          </cell>
          <cell r="AG258" t="str">
            <v>q-Fy</v>
          </cell>
          <cell r="AH258">
            <v>9.9633000000000003</v>
          </cell>
          <cell r="AI258">
            <v>-103.34220000000001</v>
          </cell>
          <cell r="AJ258">
            <v>-8.8224999999999998</v>
          </cell>
          <cell r="AK258">
            <v>87.581099999999992</v>
          </cell>
          <cell r="AL258">
            <v>10.250200000000007</v>
          </cell>
        </row>
        <row r="259">
          <cell r="O259">
            <v>31.975999999999999</v>
          </cell>
          <cell r="P259">
            <v>20.027999999999999</v>
          </cell>
          <cell r="Q259">
            <v>10.754</v>
          </cell>
          <cell r="R259">
            <v>128.82</v>
          </cell>
          <cell r="S259">
            <v>49.399999999999991</v>
          </cell>
          <cell r="T259">
            <v>132.0462</v>
          </cell>
          <cell r="AF259">
            <v>2</v>
          </cell>
          <cell r="AG259" t="str">
            <v>q+Fx</v>
          </cell>
          <cell r="AH259">
            <v>19.128300000000003</v>
          </cell>
          <cell r="AI259">
            <v>69.427999999999997</v>
          </cell>
          <cell r="AJ259">
            <v>-19.733699999999999</v>
          </cell>
          <cell r="AK259">
            <v>-65.828900000000004</v>
          </cell>
          <cell r="AL259">
            <v>-498.67340000000002</v>
          </cell>
        </row>
        <row r="260">
          <cell r="O260">
            <v>-30.818999999999999</v>
          </cell>
          <cell r="P260">
            <v>-19.372</v>
          </cell>
          <cell r="Q260">
            <v>-10.993</v>
          </cell>
          <cell r="R260">
            <v>-118.21299999999999</v>
          </cell>
          <cell r="S260">
            <v>-46.456899999999997</v>
          </cell>
          <cell r="T260">
            <v>-121.51089999999999</v>
          </cell>
          <cell r="AG260" t="str">
            <v>q-Fx</v>
          </cell>
          <cell r="AH260">
            <v>-10.9183</v>
          </cell>
          <cell r="AI260">
            <v>-29.371999999999993</v>
          </cell>
          <cell r="AJ260">
            <v>10.367700000000001</v>
          </cell>
          <cell r="AK260">
            <v>27.084899999999998</v>
          </cell>
          <cell r="AL260">
            <v>-124.19060000000002</v>
          </cell>
        </row>
        <row r="261">
          <cell r="O261">
            <v>19.623999999999999</v>
          </cell>
          <cell r="P261">
            <v>12.313000000000001</v>
          </cell>
          <cell r="Q261">
            <v>6.7829999999999995</v>
          </cell>
          <cell r="R261">
            <v>76.981000000000009</v>
          </cell>
          <cell r="S261">
            <v>29.877299999999998</v>
          </cell>
          <cell r="T261">
            <v>79.015900000000002</v>
          </cell>
          <cell r="AG261" t="str">
            <v>q+Fy</v>
          </cell>
          <cell r="AH261">
            <v>-1.2946999999999997</v>
          </cell>
          <cell r="AI261">
            <v>152.07419999999999</v>
          </cell>
          <cell r="AJ261">
            <v>0.46830000000000016</v>
          </cell>
          <cell r="AK261">
            <v>-140.88290000000001</v>
          </cell>
          <cell r="AL261">
            <v>-689.12380000000007</v>
          </cell>
        </row>
        <row r="262">
          <cell r="O262">
            <v>-418.68200000000002</v>
          </cell>
          <cell r="P262">
            <v>-259.745</v>
          </cell>
          <cell r="Q262">
            <v>-33.280999999999999</v>
          </cell>
          <cell r="R262">
            <v>-356.55900000000003</v>
          </cell>
          <cell r="S262">
            <v>-140.24870000000001</v>
          </cell>
          <cell r="T262">
            <v>-366.54330000000004</v>
          </cell>
          <cell r="AG262" t="str">
            <v>q-Fy</v>
          </cell>
          <cell r="AH262">
            <v>9.5046999999999997</v>
          </cell>
          <cell r="AI262">
            <v>-112.01820000000001</v>
          </cell>
          <cell r="AJ262">
            <v>-9.8342999999999989</v>
          </cell>
          <cell r="AK262">
            <v>102.13889999999999</v>
          </cell>
          <cell r="AL262">
            <v>66.259800000000041</v>
          </cell>
        </row>
        <row r="263">
          <cell r="O263">
            <v>20.382999999999999</v>
          </cell>
          <cell r="P263">
            <v>12.877000000000001</v>
          </cell>
          <cell r="Q263">
            <v>9.8079999999999998</v>
          </cell>
          <cell r="R263">
            <v>138.35499999999999</v>
          </cell>
          <cell r="S263">
            <v>51.314499999999995</v>
          </cell>
          <cell r="T263">
            <v>141.29739999999998</v>
          </cell>
          <cell r="AF263">
            <v>1</v>
          </cell>
          <cell r="AG263" t="str">
            <v>q+Fx</v>
          </cell>
          <cell r="AH263">
            <v>15.407899999999998</v>
          </cell>
          <cell r="AI263">
            <v>64.191499999999991</v>
          </cell>
          <cell r="AJ263">
            <v>-46.354900000000001</v>
          </cell>
          <cell r="AK263">
            <v>-116.27539999999999</v>
          </cell>
          <cell r="AL263">
            <v>-621.24839999999995</v>
          </cell>
        </row>
        <row r="264">
          <cell r="O264">
            <v>-7.4390000000000001</v>
          </cell>
          <cell r="P264">
            <v>-4.774</v>
          </cell>
          <cell r="Q264">
            <v>-22.663</v>
          </cell>
          <cell r="R264">
            <v>-296.12799999999999</v>
          </cell>
          <cell r="S264">
            <v>-111.50139999999999</v>
          </cell>
          <cell r="T264">
            <v>-302.92689999999999</v>
          </cell>
          <cell r="AG264" t="str">
            <v>q-Fx</v>
          </cell>
          <cell r="AH264">
            <v>-9.7778999999999989</v>
          </cell>
          <cell r="AI264">
            <v>-38.437499999999993</v>
          </cell>
          <cell r="AJ264">
            <v>43.050899999999999</v>
          </cell>
          <cell r="AK264">
            <v>106.72739999999999</v>
          </cell>
          <cell r="AL264">
            <v>-128.2516</v>
          </cell>
        </row>
        <row r="265">
          <cell r="O265">
            <v>7.5190000000000001</v>
          </cell>
          <cell r="P265">
            <v>4.7709999999999999</v>
          </cell>
          <cell r="Q265">
            <v>8.7680000000000007</v>
          </cell>
          <cell r="R265">
            <v>117.366</v>
          </cell>
          <cell r="S265">
            <v>43.977800000000002</v>
          </cell>
          <cell r="T265">
            <v>119.99639999999999</v>
          </cell>
          <cell r="AG265" t="str">
            <v>q+Fy</v>
          </cell>
          <cell r="AH265">
            <v>-2.1212999999999993</v>
          </cell>
          <cell r="AI265">
            <v>154.17439999999999</v>
          </cell>
          <cell r="AJ265">
            <v>15.0831</v>
          </cell>
          <cell r="AK265">
            <v>-307.70089999999999</v>
          </cell>
          <cell r="AL265">
            <v>-886.3895</v>
          </cell>
        </row>
        <row r="266">
          <cell r="O266">
            <v>-502.166</v>
          </cell>
          <cell r="P266">
            <v>-312.74200000000002</v>
          </cell>
          <cell r="Q266">
            <v>-43.736000000000004</v>
          </cell>
          <cell r="R266">
            <v>-485.065</v>
          </cell>
          <cell r="S266">
            <v>-189.25549999999998</v>
          </cell>
          <cell r="T266">
            <v>-498.18579999999997</v>
          </cell>
          <cell r="AG266" t="str">
            <v>q-Fy</v>
          </cell>
          <cell r="AH266">
            <v>7.7512999999999987</v>
          </cell>
          <cell r="AI266">
            <v>-128.42039999999997</v>
          </cell>
          <cell r="AJ266">
            <v>-18.3871</v>
          </cell>
          <cell r="AK266">
            <v>298.15289999999999</v>
          </cell>
          <cell r="AL266">
            <v>136.88949999999994</v>
          </cell>
        </row>
      </sheetData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8"/>
  <sheetViews>
    <sheetView tabSelected="1" topLeftCell="A10" zoomScale="80" zoomScaleNormal="80" workbookViewId="0">
      <selection activeCell="X14" sqref="X14:X22"/>
    </sheetView>
  </sheetViews>
  <sheetFormatPr defaultRowHeight="12" x14ac:dyDescent="0.2"/>
  <cols>
    <col min="1" max="16384" width="9.140625" style="2"/>
  </cols>
  <sheetData>
    <row r="1" spans="1:25" x14ac:dyDescent="0.2">
      <c r="K1" s="2" t="s">
        <v>54</v>
      </c>
    </row>
    <row r="2" spans="1:25" x14ac:dyDescent="0.2">
      <c r="A2" s="2" t="s">
        <v>0</v>
      </c>
      <c r="C2" s="2">
        <v>3</v>
      </c>
      <c r="D2" s="2">
        <v>7</v>
      </c>
      <c r="E2" s="2">
        <v>7</v>
      </c>
      <c r="F2" s="2">
        <v>11</v>
      </c>
      <c r="I2" s="3"/>
      <c r="J2" s="3"/>
    </row>
    <row r="3" spans="1:25" x14ac:dyDescent="0.2">
      <c r="B3" s="2" t="s">
        <v>1</v>
      </c>
      <c r="C3" s="2">
        <f>[1]Foglio1!W2</f>
        <v>2.7450672291420517</v>
      </c>
      <c r="D3" s="2">
        <f>[1]Foglio1!W3</f>
        <v>2.646174155021475</v>
      </c>
      <c r="E3" s="2">
        <f>[1]Foglio1!W26</f>
        <v>3.1563883288689487</v>
      </c>
      <c r="F3" s="2">
        <f>[1]Foglio1!W27</f>
        <v>2.6378382599312826</v>
      </c>
    </row>
    <row r="4" spans="1:25" x14ac:dyDescent="0.2">
      <c r="A4" s="2">
        <v>6</v>
      </c>
      <c r="B4" s="2" t="s">
        <v>2</v>
      </c>
      <c r="C4" s="2">
        <f>[1]Foglio1!X2</f>
        <v>2.182011590252237</v>
      </c>
      <c r="D4" s="2">
        <f>[1]Foglio1!X3</f>
        <v>2.0553959858813244</v>
      </c>
      <c r="E4" s="2">
        <f>[1]Foglio1!X26</f>
        <v>1.5052018753569139</v>
      </c>
      <c r="F4" s="2">
        <f>[1]Foglio1!X27</f>
        <v>1.2396924780645711</v>
      </c>
    </row>
    <row r="7" spans="1:25" x14ac:dyDescent="0.2">
      <c r="I7" s="2">
        <v>3</v>
      </c>
      <c r="J7" s="2">
        <v>7</v>
      </c>
      <c r="K7" s="2">
        <v>7</v>
      </c>
      <c r="L7" s="2">
        <v>11</v>
      </c>
    </row>
    <row r="8" spans="1:25" x14ac:dyDescent="0.2">
      <c r="H8" s="2" t="s">
        <v>12</v>
      </c>
      <c r="I8" s="2">
        <f>'telaio 1'!C116</f>
        <v>-106.50241785082905</v>
      </c>
      <c r="J8" s="2">
        <f>I8</f>
        <v>-106.50241785082905</v>
      </c>
      <c r="K8" s="2">
        <f>'telaio 1'!T116</f>
        <v>-31.383299140349596</v>
      </c>
      <c r="L8" s="2">
        <f>L15</f>
        <v>-31.383299140349596</v>
      </c>
    </row>
    <row r="9" spans="1:25" x14ac:dyDescent="0.2">
      <c r="B9" s="2" t="s">
        <v>1</v>
      </c>
      <c r="C9" s="2">
        <f>[1]Foglio1!W6</f>
        <v>4.994826177080979</v>
      </c>
      <c r="D9" s="2">
        <f>[1]Foglio1!W7</f>
        <v>4.8449880924602873</v>
      </c>
      <c r="E9" s="2">
        <f>[1]Foglio1!W30</f>
        <v>4.0073528251822808</v>
      </c>
      <c r="F9" s="2">
        <f>[1]Foglio1!W31</f>
        <v>3.5932772366880892</v>
      </c>
      <c r="H9" s="2" t="s">
        <v>13</v>
      </c>
      <c r="I9" s="2">
        <f>'telaio 1'!B116</f>
        <v>79.201838451828436</v>
      </c>
      <c r="J9" s="2">
        <f>I9</f>
        <v>79.201838451828436</v>
      </c>
      <c r="K9" s="2">
        <f>'telaio 1'!S116</f>
        <v>31.383299140349596</v>
      </c>
      <c r="L9" s="2">
        <f t="shared" ref="L9" si="0">L16</f>
        <v>31.383299140349596</v>
      </c>
    </row>
    <row r="10" spans="1:25" x14ac:dyDescent="0.2">
      <c r="A10" s="2">
        <v>5</v>
      </c>
      <c r="B10" s="2" t="s">
        <v>2</v>
      </c>
      <c r="C10" s="2">
        <f>[1]Foglio1!X6</f>
        <v>3.9588825678309996</v>
      </c>
      <c r="D10" s="2">
        <f>[1]Foglio1!X7</f>
        <v>3.9927810926294249</v>
      </c>
      <c r="E10" s="2">
        <f>[1]Foglio1!X30</f>
        <v>2.3176385773284993</v>
      </c>
      <c r="F10" s="2">
        <f>[1]Foglio1!X31</f>
        <v>1.968304448924604</v>
      </c>
    </row>
    <row r="11" spans="1:25" x14ac:dyDescent="0.2">
      <c r="C11" s="4" t="s">
        <v>8</v>
      </c>
      <c r="D11" s="4" t="s">
        <v>8</v>
      </c>
      <c r="E11" s="4" t="s">
        <v>9</v>
      </c>
      <c r="F11" s="4" t="s">
        <v>9</v>
      </c>
      <c r="H11" s="2" t="s">
        <v>14</v>
      </c>
      <c r="I11" s="2">
        <f>1.3*MAX(-I8,I9)</f>
        <v>138.45314320607775</v>
      </c>
      <c r="J11" s="2">
        <f>1.3*MAX(J9-K8,K9-J8)</f>
        <v>179.25143208853223</v>
      </c>
      <c r="L11" s="2">
        <f>1.3*MAX(-L8,L9)</f>
        <v>40.798288882454479</v>
      </c>
    </row>
    <row r="12" spans="1:25" x14ac:dyDescent="0.2">
      <c r="C12" s="4" t="s">
        <v>9</v>
      </c>
      <c r="D12" s="4" t="s">
        <v>9</v>
      </c>
      <c r="E12" s="4" t="s">
        <v>9</v>
      </c>
      <c r="F12" s="4" t="s">
        <v>9</v>
      </c>
      <c r="H12" s="2" t="s">
        <v>15</v>
      </c>
      <c r="I12" s="2">
        <f>I11-I13</f>
        <v>49.460922104471791</v>
      </c>
      <c r="J12" s="2">
        <f>J11-J13</f>
        <v>64.035679612196148</v>
      </c>
      <c r="L12" s="2">
        <f>L11-L13</f>
        <v>14.574757507724364</v>
      </c>
      <c r="M12" s="2">
        <v>0.3572394310387933</v>
      </c>
      <c r="S12" s="5" t="s">
        <v>55</v>
      </c>
      <c r="V12" s="5" t="s">
        <v>56</v>
      </c>
    </row>
    <row r="13" spans="1:25" x14ac:dyDescent="0.2">
      <c r="H13" s="2" t="s">
        <v>16</v>
      </c>
      <c r="I13" s="2">
        <f>I11*$M$13</f>
        <v>88.992221101605963</v>
      </c>
      <c r="J13" s="2">
        <f>J11*M13</f>
        <v>115.21575247633608</v>
      </c>
      <c r="L13" s="2">
        <f>L11*$M$13</f>
        <v>26.223531374730115</v>
      </c>
      <c r="M13" s="2">
        <v>0.6427605689612067</v>
      </c>
      <c r="Q13" s="5" t="s">
        <v>57</v>
      </c>
      <c r="R13" s="5"/>
      <c r="S13" s="5" t="s">
        <v>58</v>
      </c>
      <c r="T13" s="5" t="s">
        <v>59</v>
      </c>
      <c r="U13" s="5" t="s">
        <v>60</v>
      </c>
      <c r="V13" s="9" t="s">
        <v>58</v>
      </c>
      <c r="W13" s="5" t="s">
        <v>59</v>
      </c>
      <c r="X13" s="5" t="s">
        <v>60</v>
      </c>
      <c r="Y13" s="5" t="s">
        <v>61</v>
      </c>
    </row>
    <row r="14" spans="1:25" x14ac:dyDescent="0.2">
      <c r="I14" s="2">
        <v>3</v>
      </c>
      <c r="J14" s="2">
        <v>7</v>
      </c>
      <c r="K14" s="2">
        <v>7</v>
      </c>
      <c r="L14" s="2">
        <v>11</v>
      </c>
      <c r="Q14" s="5">
        <v>5</v>
      </c>
      <c r="R14" s="5" t="s">
        <v>12</v>
      </c>
      <c r="S14" s="5">
        <f t="shared" ref="S14:S15" si="1">L8</f>
        <v>-31.383299140349596</v>
      </c>
      <c r="T14" s="5"/>
      <c r="U14" s="5">
        <f>ABS(S14)</f>
        <v>31.383299140349596</v>
      </c>
      <c r="V14" s="5">
        <f>'[1]trave 8-11'!W139</f>
        <v>-131.03139507912655</v>
      </c>
      <c r="W14" s="5"/>
      <c r="X14" s="5">
        <f>ABS(V14)</f>
        <v>131.03139507912655</v>
      </c>
    </row>
    <row r="15" spans="1:25" x14ac:dyDescent="0.2">
      <c r="H15" s="2" t="s">
        <v>12</v>
      </c>
      <c r="I15" s="2">
        <f>'telaio 1'!C94</f>
        <v>-193.61988810026659</v>
      </c>
      <c r="J15" s="2">
        <f>J16</f>
        <v>162.41301642428678</v>
      </c>
      <c r="K15" s="2">
        <f>'telaio 1'!T94</f>
        <v>-31.383299140349596</v>
      </c>
      <c r="L15" s="2">
        <f>'telaio 1'!AM94</f>
        <v>-31.383299140349596</v>
      </c>
      <c r="Q15" s="5"/>
      <c r="R15" s="5" t="s">
        <v>13</v>
      </c>
      <c r="S15" s="5">
        <f t="shared" si="1"/>
        <v>31.383299140349596</v>
      </c>
      <c r="T15" s="5"/>
      <c r="U15" s="5"/>
      <c r="V15" s="5">
        <f>'[1]trave 8-11'!W140</f>
        <v>131.03139507912701</v>
      </c>
      <c r="W15" s="5"/>
      <c r="X15" s="5"/>
    </row>
    <row r="16" spans="1:25" x14ac:dyDescent="0.2">
      <c r="B16" s="2" t="s">
        <v>1</v>
      </c>
      <c r="C16" s="2">
        <f>[1]Foglio1!W10</f>
        <v>7.9070221260835885</v>
      </c>
      <c r="D16" s="2">
        <f>[1]Foglio1!W11</f>
        <v>7.7105590745540917</v>
      </c>
      <c r="E16" s="2">
        <f>[1]Foglio1!W34</f>
        <v>4.3505204241638342</v>
      </c>
      <c r="F16" s="2">
        <f>[1]Foglio1!W35</f>
        <v>3.9244682965613191</v>
      </c>
      <c r="H16" s="2" t="s">
        <v>13</v>
      </c>
      <c r="I16" s="2">
        <f>'telaio 1'!B94</f>
        <v>162.41301642428678</v>
      </c>
      <c r="J16" s="2">
        <f>I16</f>
        <v>162.41301642428678</v>
      </c>
      <c r="K16" s="2">
        <f>'telaio 1'!S94</f>
        <v>31.383299140349596</v>
      </c>
      <c r="L16" s="2">
        <f>'telaio 1'!AL94</f>
        <v>31.383299140349596</v>
      </c>
      <c r="Q16" s="5">
        <v>4</v>
      </c>
      <c r="R16" s="5" t="s">
        <v>12</v>
      </c>
      <c r="S16" s="5">
        <f t="shared" ref="S16:S17" si="2">L15</f>
        <v>-31.383299140349596</v>
      </c>
      <c r="T16" s="5"/>
      <c r="U16" s="5">
        <f>ABS(S16)</f>
        <v>31.383299140349596</v>
      </c>
      <c r="V16" s="5">
        <f>'[1]trave 8-11'!W159</f>
        <v>-193.49009763102754</v>
      </c>
      <c r="W16" s="5"/>
      <c r="X16" s="5">
        <f>ABS(V16)</f>
        <v>193.49009763102754</v>
      </c>
    </row>
    <row r="17" spans="1:24" x14ac:dyDescent="0.2">
      <c r="A17" s="2">
        <v>4</v>
      </c>
      <c r="B17" s="2" t="s">
        <v>2</v>
      </c>
      <c r="C17" s="2">
        <f>[1]Foglio1!X10</f>
        <v>7.0228255732823825</v>
      </c>
      <c r="D17" s="2">
        <f>[1]Foglio1!X11</f>
        <v>7.0011005743979151</v>
      </c>
      <c r="E17" s="2">
        <f>[1]Foglio1!X34</f>
        <v>2.6187810180058242</v>
      </c>
      <c r="F17" s="2">
        <f>[1]Foglio1!X35</f>
        <v>2.5174615794770832</v>
      </c>
      <c r="Q17" s="5"/>
      <c r="R17" s="5" t="s">
        <v>13</v>
      </c>
      <c r="S17" s="5">
        <f t="shared" si="2"/>
        <v>31.383299140349596</v>
      </c>
      <c r="T17" s="5"/>
      <c r="U17" s="5"/>
      <c r="V17" s="5">
        <f>'[1]trave 8-11'!W160</f>
        <v>131.08215005342134</v>
      </c>
      <c r="W17" s="5"/>
      <c r="X17" s="5"/>
    </row>
    <row r="18" spans="1:24" x14ac:dyDescent="0.2">
      <c r="C18" s="4" t="s">
        <v>6</v>
      </c>
      <c r="D18" s="4" t="s">
        <v>7</v>
      </c>
      <c r="E18" s="4" t="s">
        <v>9</v>
      </c>
      <c r="F18" s="4" t="s">
        <v>9</v>
      </c>
      <c r="H18" s="2" t="s">
        <v>14</v>
      </c>
      <c r="I18" s="2">
        <f>1.3*MAX(-I15,I16)</f>
        <v>251.70585453034658</v>
      </c>
      <c r="J18" s="2">
        <f>1.3*MAX(J16-K15,K16-J15)</f>
        <v>251.93521023402732</v>
      </c>
      <c r="L18" s="2">
        <f>1.3*MAX(-L15,L16)</f>
        <v>40.798288882454479</v>
      </c>
      <c r="Q18" s="5">
        <v>3</v>
      </c>
      <c r="R18" s="5" t="s">
        <v>12</v>
      </c>
      <c r="S18" s="5">
        <f t="shared" ref="S18:S19" si="3">L22</f>
        <v>-40.738880607201459</v>
      </c>
      <c r="T18" s="5"/>
      <c r="U18" s="5">
        <f>ABS(S18)</f>
        <v>40.738880607201459</v>
      </c>
      <c r="V18" s="5">
        <f>'[1]trave 8-11'!W185</f>
        <v>-256.83342397328613</v>
      </c>
      <c r="W18" s="5"/>
      <c r="X18" s="5">
        <f>ABS(V18)</f>
        <v>256.83342397328613</v>
      </c>
    </row>
    <row r="19" spans="1:24" x14ac:dyDescent="0.2">
      <c r="C19" s="4" t="s">
        <v>7</v>
      </c>
      <c r="D19" s="4" t="s">
        <v>7</v>
      </c>
      <c r="E19" s="4" t="s">
        <v>9</v>
      </c>
      <c r="F19" s="4" t="s">
        <v>9</v>
      </c>
      <c r="H19" s="2" t="s">
        <v>17</v>
      </c>
      <c r="I19" s="2">
        <f>I18-I20</f>
        <v>89.919256261554295</v>
      </c>
      <c r="J19" s="2">
        <f>J18-J20</f>
        <v>106.48021158736651</v>
      </c>
      <c r="L19" s="2">
        <f>L18-L20</f>
        <v>14.574757507724364</v>
      </c>
      <c r="M19" s="2">
        <v>0.42264918622710601</v>
      </c>
      <c r="Q19" s="5"/>
      <c r="R19" s="5" t="s">
        <v>13</v>
      </c>
      <c r="S19" s="5">
        <f t="shared" si="3"/>
        <v>31.454085603115509</v>
      </c>
      <c r="T19" s="5"/>
      <c r="U19" s="5"/>
      <c r="V19" s="5">
        <f>'[1]trave 8-11'!W186</f>
        <v>162.41881135486454</v>
      </c>
      <c r="W19" s="5"/>
      <c r="X19" s="5"/>
    </row>
    <row r="20" spans="1:24" x14ac:dyDescent="0.2">
      <c r="H20" s="2" t="s">
        <v>18</v>
      </c>
      <c r="I20" s="2">
        <f>I18*$M$13</f>
        <v>161.78659826879229</v>
      </c>
      <c r="J20" s="2">
        <f>J18*M20</f>
        <v>145.45499864666081</v>
      </c>
      <c r="L20" s="2">
        <f>L18*$M$13</f>
        <v>26.223531374730115</v>
      </c>
      <c r="M20" s="2">
        <v>0.57735081377289399</v>
      </c>
      <c r="Q20" s="5">
        <v>2</v>
      </c>
      <c r="R20" s="5" t="s">
        <v>12</v>
      </c>
      <c r="S20" s="5">
        <f t="shared" ref="S20:S21" si="4">L29</f>
        <v>-40.738880607201459</v>
      </c>
      <c r="T20" s="5"/>
      <c r="U20" s="5">
        <f>ABS(S20)</f>
        <v>40.738880607201459</v>
      </c>
      <c r="V20" s="5">
        <f>'[1]trave 8-11'!W205</f>
        <v>-289.79909181888326</v>
      </c>
      <c r="W20" s="5"/>
      <c r="X20" s="5">
        <f>ABS(V20)</f>
        <v>289.79909181888326</v>
      </c>
    </row>
    <row r="21" spans="1:24" x14ac:dyDescent="0.2">
      <c r="I21" s="2">
        <v>3</v>
      </c>
      <c r="J21" s="2">
        <v>7</v>
      </c>
      <c r="K21" s="2">
        <v>7</v>
      </c>
      <c r="L21" s="2">
        <v>11</v>
      </c>
      <c r="Q21" s="5"/>
      <c r="R21" s="5" t="s">
        <v>13</v>
      </c>
      <c r="S21" s="5">
        <f t="shared" si="4"/>
        <v>31.454085603115509</v>
      </c>
      <c r="T21" s="5"/>
      <c r="U21" s="5"/>
      <c r="V21" s="5">
        <f>'[1]trave 8-11'!W206</f>
        <v>225.04577647189384</v>
      </c>
      <c r="W21" s="5"/>
      <c r="X21" s="5"/>
    </row>
    <row r="22" spans="1:24" x14ac:dyDescent="0.2">
      <c r="H22" s="2" t="s">
        <v>12</v>
      </c>
      <c r="I22" s="2">
        <f>'telaio 1'!C70</f>
        <v>-226.18144627925523</v>
      </c>
      <c r="J22" s="2">
        <f>I22</f>
        <v>-226.18144627925523</v>
      </c>
      <c r="K22" s="2">
        <f>'telaio 1'!T70</f>
        <v>-40.738880607201459</v>
      </c>
      <c r="L22" s="2">
        <f t="shared" ref="L22:L23" si="5">L36</f>
        <v>-40.738880607201459</v>
      </c>
      <c r="Q22" s="5">
        <v>1</v>
      </c>
      <c r="R22" s="5" t="s">
        <v>12</v>
      </c>
      <c r="S22" s="5">
        <f t="shared" ref="S22:S23" si="6">L36</f>
        <v>-40.738880607201459</v>
      </c>
      <c r="T22" s="5"/>
      <c r="U22" s="5">
        <f>ABS(S22)</f>
        <v>40.738880607201459</v>
      </c>
      <c r="V22" s="5">
        <f>'[1]trave 8-11'!W231</f>
        <v>-290.01238294285196</v>
      </c>
      <c r="W22" s="5"/>
      <c r="X22" s="5">
        <f>ABS(V22)</f>
        <v>290.01238294285196</v>
      </c>
    </row>
    <row r="23" spans="1:24" x14ac:dyDescent="0.2">
      <c r="B23" s="2" t="s">
        <v>1</v>
      </c>
      <c r="C23" s="2">
        <f>[1]Foglio1!W14</f>
        <v>9.9959655746615876</v>
      </c>
      <c r="D23" s="2">
        <f>[1]Foglio1!W15</f>
        <v>9.8376968408114571</v>
      </c>
      <c r="E23" s="2">
        <f>[1]Foglio1!W38</f>
        <v>4.7304253312005242</v>
      </c>
      <c r="F23" s="2">
        <f>[1]Foglio1!W39</f>
        <v>4.2649856603344976</v>
      </c>
      <c r="H23" s="2" t="s">
        <v>13</v>
      </c>
      <c r="I23" s="2">
        <f>'telaio 1'!B70</f>
        <v>226.18144627925523</v>
      </c>
      <c r="J23" s="2">
        <f>I23</f>
        <v>226.18144627925523</v>
      </c>
      <c r="K23" s="2">
        <f>'telaio 1'!S70</f>
        <v>31.454085603115509</v>
      </c>
      <c r="L23" s="2">
        <f t="shared" si="5"/>
        <v>31.454085603115509</v>
      </c>
      <c r="Q23" s="5"/>
      <c r="R23" s="5" t="s">
        <v>13</v>
      </c>
      <c r="S23" s="5">
        <f t="shared" si="6"/>
        <v>31.454085603115509</v>
      </c>
      <c r="T23" s="5"/>
      <c r="U23" s="5"/>
      <c r="V23" s="5">
        <f>'[1]trave 8-11'!W232</f>
        <v>257.52279926796518</v>
      </c>
      <c r="W23" s="5"/>
      <c r="X23" s="5"/>
    </row>
    <row r="24" spans="1:24" x14ac:dyDescent="0.2">
      <c r="A24" s="2">
        <v>3</v>
      </c>
      <c r="B24" s="2" t="s">
        <v>2</v>
      </c>
      <c r="C24" s="2">
        <f>[1]Foglio1!X14</f>
        <v>9.151446490939847</v>
      </c>
      <c r="D24" s="2">
        <f>[1]Foglio1!X15</f>
        <v>9.0704943128115882</v>
      </c>
      <c r="E24" s="2">
        <f>[1]Foglio1!X38</f>
        <v>2.9634125564358129</v>
      </c>
      <c r="F24" s="2">
        <f>[1]Foglio1!X39</f>
        <v>2.8829668752149362</v>
      </c>
    </row>
    <row r="25" spans="1:24" x14ac:dyDescent="0.2">
      <c r="C25" s="4" t="s">
        <v>5</v>
      </c>
      <c r="D25" s="4" t="s">
        <v>5</v>
      </c>
      <c r="E25" s="4" t="s">
        <v>8</v>
      </c>
      <c r="F25" s="4" t="s">
        <v>8</v>
      </c>
      <c r="H25" s="2" t="s">
        <v>14</v>
      </c>
      <c r="I25" s="2">
        <f>1.3*MAX(-I22,I23)</f>
        <v>294.03588016303178</v>
      </c>
      <c r="J25" s="2">
        <f>1.3*MAX(J23-K22,K23-J22)</f>
        <v>346.99642495239368</v>
      </c>
      <c r="L25" s="2">
        <f>1.3*MAX(-L22,L23)</f>
        <v>52.960544789361897</v>
      </c>
    </row>
    <row r="26" spans="1:24" x14ac:dyDescent="0.2">
      <c r="C26" s="4" t="s">
        <v>5</v>
      </c>
      <c r="D26" s="4" t="s">
        <v>5</v>
      </c>
      <c r="E26" s="4" t="s">
        <v>9</v>
      </c>
      <c r="F26" s="4" t="s">
        <v>9</v>
      </c>
      <c r="H26" s="2" t="s">
        <v>19</v>
      </c>
      <c r="I26" s="2">
        <f>I25-I27</f>
        <v>105.04121053443228</v>
      </c>
      <c r="J26" s="2">
        <f>J25-J27</f>
        <v>157.47644449148328</v>
      </c>
      <c r="L26" s="2">
        <f>L25-L27</f>
        <v>18.919594888056174</v>
      </c>
      <c r="M26" s="2">
        <v>0.45382728226404156</v>
      </c>
    </row>
    <row r="27" spans="1:24" x14ac:dyDescent="0.2">
      <c r="H27" s="2" t="s">
        <v>20</v>
      </c>
      <c r="I27" s="2">
        <f>I25*$M$13</f>
        <v>188.9946696285995</v>
      </c>
      <c r="J27" s="2">
        <f>J25*M27</f>
        <v>189.5199804609104</v>
      </c>
      <c r="L27" s="2">
        <f>L25*$M$13</f>
        <v>34.040949901305723</v>
      </c>
      <c r="M27" s="2">
        <v>0.54617271773595844</v>
      </c>
    </row>
    <row r="28" spans="1:24" x14ac:dyDescent="0.2">
      <c r="I28" s="2">
        <v>3</v>
      </c>
      <c r="J28" s="2">
        <v>7</v>
      </c>
      <c r="K28" s="2">
        <v>7</v>
      </c>
      <c r="L28" s="2">
        <v>11</v>
      </c>
    </row>
    <row r="29" spans="1:24" x14ac:dyDescent="0.2">
      <c r="H29" s="2" t="s">
        <v>12</v>
      </c>
      <c r="I29" s="2">
        <f>'telaio 1'!C46</f>
        <v>-257.45347317722684</v>
      </c>
      <c r="J29" s="2">
        <v>-257.34472955330352</v>
      </c>
      <c r="K29" s="2">
        <f>'telaio 1'!T46</f>
        <v>-40.738880607201459</v>
      </c>
      <c r="L29" s="2">
        <f t="shared" ref="L29:L30" si="7">L36</f>
        <v>-40.738880607201459</v>
      </c>
    </row>
    <row r="30" spans="1:24" x14ac:dyDescent="0.2">
      <c r="B30" s="2" t="s">
        <v>1</v>
      </c>
      <c r="C30" s="2">
        <f>[1]Foglio1!W18</f>
        <v>11.854834972152249</v>
      </c>
      <c r="D30" s="2">
        <f>[1]Foglio1!W19</f>
        <v>11.772871208710079</v>
      </c>
      <c r="E30" s="2">
        <f>[1]Foglio1!W42</f>
        <v>4.9416277807750673</v>
      </c>
      <c r="F30" s="2">
        <f>[1]Foglio1!W43</f>
        <v>4.434194502023959</v>
      </c>
      <c r="H30" s="2" t="s">
        <v>13</v>
      </c>
      <c r="I30" s="2">
        <f>'telaio 1'!B46</f>
        <v>257.45347317722684</v>
      </c>
      <c r="J30" s="2">
        <v>226.23310540928767</v>
      </c>
      <c r="K30" s="2">
        <f>'telaio 1'!S46</f>
        <v>31.454085603115509</v>
      </c>
      <c r="L30" s="2">
        <f t="shared" si="7"/>
        <v>31.454085603115509</v>
      </c>
    </row>
    <row r="31" spans="1:24" x14ac:dyDescent="0.2">
      <c r="A31" s="2">
        <v>2</v>
      </c>
      <c r="B31" s="2" t="s">
        <v>2</v>
      </c>
      <c r="C31" s="2">
        <f>[1]Foglio1!X18</f>
        <v>11.119338925194405</v>
      </c>
      <c r="D31" s="2">
        <f>[1]Foglio1!X19</f>
        <v>10.963389992252118</v>
      </c>
      <c r="E31" s="2">
        <f>[1]Foglio1!X42</f>
        <v>3.1065292014904418</v>
      </c>
      <c r="F31" s="2">
        <f>[1]Foglio1!X43</f>
        <v>3.0948318835915734</v>
      </c>
      <c r="I31" s="3"/>
    </row>
    <row r="32" spans="1:24" x14ac:dyDescent="0.2">
      <c r="C32" s="4" t="s">
        <v>4</v>
      </c>
      <c r="D32" s="4" t="s">
        <v>4</v>
      </c>
      <c r="E32" s="4" t="s">
        <v>8</v>
      </c>
      <c r="F32" s="4" t="s">
        <v>8</v>
      </c>
      <c r="H32" s="2" t="s">
        <v>14</v>
      </c>
      <c r="I32" s="2">
        <f>1.3*MAX(-I29,I30)</f>
        <v>334.68951513039491</v>
      </c>
      <c r="J32" s="2">
        <f>1.3*MAX(J30-K29,K30-J29)</f>
        <v>375.43845970334479</v>
      </c>
      <c r="L32" s="2">
        <f>1.3*MAX(-L29,L30)</f>
        <v>52.960544789361897</v>
      </c>
    </row>
    <row r="33" spans="1:13" x14ac:dyDescent="0.2">
      <c r="C33" s="4" t="s">
        <v>4</v>
      </c>
      <c r="D33" s="4" t="s">
        <v>5</v>
      </c>
      <c r="E33" s="4" t="s">
        <v>9</v>
      </c>
      <c r="F33" s="4" t="s">
        <v>9</v>
      </c>
      <c r="H33" s="2" t="s">
        <v>21</v>
      </c>
      <c r="I33" s="2">
        <f>I32-I34</f>
        <v>119.56429195983188</v>
      </c>
      <c r="J33" s="2">
        <f>J32-J34</f>
        <v>177.46962363009555</v>
      </c>
      <c r="L33" s="2">
        <f>L32-L34</f>
        <v>18.919594888056174</v>
      </c>
      <c r="M33" s="2">
        <v>0.47269963703325535</v>
      </c>
    </row>
    <row r="34" spans="1:13" x14ac:dyDescent="0.2">
      <c r="H34" s="2" t="s">
        <v>22</v>
      </c>
      <c r="I34" s="2">
        <f>I32*$M$13</f>
        <v>215.12522317056303</v>
      </c>
      <c r="J34" s="2">
        <f>J32*M34</f>
        <v>197.96883607324924</v>
      </c>
      <c r="L34" s="2">
        <f>L32*$M$13</f>
        <v>34.040949901305723</v>
      </c>
      <c r="M34" s="2">
        <v>0.52730036296674465</v>
      </c>
    </row>
    <row r="35" spans="1:13" x14ac:dyDescent="0.2">
      <c r="I35" s="2">
        <v>3</v>
      </c>
      <c r="J35" s="2">
        <v>7</v>
      </c>
      <c r="K35" s="2">
        <v>7</v>
      </c>
      <c r="L35" s="2">
        <v>11</v>
      </c>
    </row>
    <row r="36" spans="1:13" x14ac:dyDescent="0.2">
      <c r="H36" s="2" t="s">
        <v>12</v>
      </c>
      <c r="I36" s="2">
        <f>'telaio 1'!C22</f>
        <v>-257.45347317722684</v>
      </c>
      <c r="J36" s="2">
        <f>I36</f>
        <v>-257.45347317722684</v>
      </c>
      <c r="K36" s="2">
        <f>'telaio 1'!U22</f>
        <v>-40.738880607201459</v>
      </c>
      <c r="L36" s="2">
        <f>'telaio 1'!AM22</f>
        <v>-40.738880607201459</v>
      </c>
    </row>
    <row r="37" spans="1:13" x14ac:dyDescent="0.2">
      <c r="B37" s="2" t="s">
        <v>1</v>
      </c>
      <c r="C37" s="2">
        <f>[1]Foglio1!W22</f>
        <v>12.023521767084889</v>
      </c>
      <c r="D37" s="2">
        <f>[1]Foglio1!W23</f>
        <v>11.996667853187788</v>
      </c>
      <c r="E37" s="2">
        <f>[1]Foglio1!W46</f>
        <v>4.6835958328206377</v>
      </c>
      <c r="F37" s="2">
        <f>[1]Foglio1!W47</f>
        <v>4.2048829006193351</v>
      </c>
      <c r="H37" s="2" t="s">
        <v>13</v>
      </c>
      <c r="I37" s="2">
        <f>'telaio 1'!B22</f>
        <v>257.45347317722684</v>
      </c>
      <c r="J37" s="2">
        <f>I37</f>
        <v>257.45347317722684</v>
      </c>
      <c r="K37" s="2">
        <f>'telaio 1'!T22</f>
        <v>31.454085603115509</v>
      </c>
      <c r="L37" s="2">
        <f>'telaio 1'!AL22</f>
        <v>31.454085603115509</v>
      </c>
    </row>
    <row r="38" spans="1:13" x14ac:dyDescent="0.2">
      <c r="A38" s="2">
        <v>1</v>
      </c>
      <c r="B38" s="2" t="s">
        <v>2</v>
      </c>
      <c r="C38" s="2">
        <f>[1]Foglio1!X22</f>
        <v>11.964231205302633</v>
      </c>
      <c r="D38" s="2">
        <f>[1]Foglio1!X23</f>
        <v>11.696270115082408</v>
      </c>
      <c r="E38" s="2">
        <f>[1]Foglio1!X46</f>
        <v>2.7978588308045671</v>
      </c>
      <c r="F38" s="2">
        <f>[1]Foglio1!X47</f>
        <v>2.9789440390215578</v>
      </c>
    </row>
    <row r="39" spans="1:13" x14ac:dyDescent="0.2">
      <c r="C39" s="4" t="s">
        <v>4</v>
      </c>
      <c r="D39" s="4" t="s">
        <v>4</v>
      </c>
      <c r="E39" s="4" t="s">
        <v>8</v>
      </c>
      <c r="F39" s="4" t="s">
        <v>8</v>
      </c>
      <c r="H39" s="2" t="s">
        <v>14</v>
      </c>
      <c r="I39" s="2">
        <f>1.3*MAX(-I36,I37)</f>
        <v>334.68951513039491</v>
      </c>
      <c r="J39" s="2">
        <f>1.3*MAX(J37-K36,K37-J36)</f>
        <v>387.65005991975681</v>
      </c>
      <c r="L39" s="2">
        <f>1.3*MAX(-L36,L37)</f>
        <v>52.960544789361897</v>
      </c>
    </row>
    <row r="40" spans="1:13" x14ac:dyDescent="0.2">
      <c r="C40" s="4" t="s">
        <v>4</v>
      </c>
      <c r="D40" s="4" t="s">
        <v>4</v>
      </c>
      <c r="E40" s="4" t="s">
        <v>9</v>
      </c>
      <c r="F40" s="4" t="s">
        <v>9</v>
      </c>
      <c r="H40" s="2" t="s">
        <v>23</v>
      </c>
      <c r="I40" s="2">
        <f>I39-I41</f>
        <v>119.56429195983188</v>
      </c>
      <c r="J40" s="2">
        <f>J39-J41</f>
        <v>188.53723935402229</v>
      </c>
      <c r="L40" s="2">
        <f>L39-L41</f>
        <v>18.919594888056174</v>
      </c>
      <c r="M40" s="2">
        <v>0.48635937111179428</v>
      </c>
    </row>
    <row r="41" spans="1:13" x14ac:dyDescent="0.2">
      <c r="H41" s="2" t="s">
        <v>24</v>
      </c>
      <c r="I41" s="2">
        <f>I39*$M$13</f>
        <v>215.12522317056303</v>
      </c>
      <c r="J41" s="2">
        <f>J39*M41</f>
        <v>199.11282056573452</v>
      </c>
      <c r="L41" s="2">
        <f>L39*$M$13</f>
        <v>34.040949901305723</v>
      </c>
      <c r="M41" s="2">
        <v>0.51364062888820572</v>
      </c>
    </row>
    <row r="42" spans="1:13" x14ac:dyDescent="0.2">
      <c r="C42" s="4" t="s">
        <v>4</v>
      </c>
      <c r="D42" s="2">
        <v>12.5</v>
      </c>
    </row>
    <row r="43" spans="1:13" x14ac:dyDescent="0.2">
      <c r="C43" s="4" t="s">
        <v>5</v>
      </c>
      <c r="D43" s="2">
        <v>10.96</v>
      </c>
    </row>
    <row r="44" spans="1:13" x14ac:dyDescent="0.2">
      <c r="C44" s="4" t="s">
        <v>6</v>
      </c>
      <c r="D44" s="2">
        <v>9.36</v>
      </c>
    </row>
    <row r="45" spans="1:13" x14ac:dyDescent="0.2">
      <c r="C45" s="4" t="s">
        <v>7</v>
      </c>
      <c r="D45" s="2">
        <v>7.82</v>
      </c>
    </row>
    <row r="46" spans="1:13" x14ac:dyDescent="0.2">
      <c r="C46" s="4" t="s">
        <v>8</v>
      </c>
      <c r="D46" s="2">
        <v>6.28</v>
      </c>
    </row>
    <row r="47" spans="1:13" x14ac:dyDescent="0.2">
      <c r="C47" s="4" t="s">
        <v>9</v>
      </c>
      <c r="D47" s="2">
        <v>4.62</v>
      </c>
    </row>
    <row r="48" spans="1:13" x14ac:dyDescent="0.2">
      <c r="C48" s="4" t="s">
        <v>10</v>
      </c>
      <c r="D48" s="2">
        <v>3.08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Y116"/>
  <sheetViews>
    <sheetView topLeftCell="H89" zoomScale="80" zoomScaleNormal="80" workbookViewId="0">
      <selection activeCell="M114" sqref="M114"/>
    </sheetView>
  </sheetViews>
  <sheetFormatPr defaultRowHeight="15" x14ac:dyDescent="0.25"/>
  <cols>
    <col min="8" max="8" width="9.140625" style="8"/>
  </cols>
  <sheetData>
    <row r="1" spans="1:51" x14ac:dyDescent="0.25">
      <c r="A1" t="s">
        <v>25</v>
      </c>
      <c r="C1">
        <v>1</v>
      </c>
      <c r="L1" s="6">
        <v>3</v>
      </c>
      <c r="M1" s="2">
        <v>7</v>
      </c>
      <c r="N1" s="2">
        <v>7</v>
      </c>
      <c r="O1" s="2">
        <v>11</v>
      </c>
      <c r="S1" t="s">
        <v>25</v>
      </c>
      <c r="U1">
        <v>1</v>
      </c>
      <c r="AD1" s="2">
        <v>3</v>
      </c>
      <c r="AE1" s="6">
        <v>7</v>
      </c>
      <c r="AF1" s="6">
        <v>7</v>
      </c>
      <c r="AG1" s="2">
        <v>11</v>
      </c>
      <c r="AK1" t="s">
        <v>25</v>
      </c>
      <c r="AM1">
        <v>1</v>
      </c>
      <c r="AV1" s="2">
        <v>3</v>
      </c>
      <c r="AW1" s="2">
        <v>7</v>
      </c>
      <c r="AX1" s="2">
        <v>7</v>
      </c>
      <c r="AY1" s="6">
        <v>11</v>
      </c>
    </row>
    <row r="2" spans="1:51" x14ac:dyDescent="0.25">
      <c r="J2" t="s">
        <v>26</v>
      </c>
      <c r="L2" s="7" t="s">
        <v>4</v>
      </c>
      <c r="M2" s="4" t="s">
        <v>4</v>
      </c>
      <c r="N2" s="4" t="s">
        <v>8</v>
      </c>
      <c r="O2" s="4" t="s">
        <v>8</v>
      </c>
      <c r="P2" t="s">
        <v>4</v>
      </c>
      <c r="Q2" t="s">
        <v>7</v>
      </c>
      <c r="AB2" t="s">
        <v>26</v>
      </c>
      <c r="AD2" s="4" t="s">
        <v>4</v>
      </c>
      <c r="AE2" s="4" t="s">
        <v>4</v>
      </c>
      <c r="AF2" s="4" t="s">
        <v>8</v>
      </c>
      <c r="AG2" s="4" t="s">
        <v>8</v>
      </c>
      <c r="AH2" t="s">
        <v>4</v>
      </c>
      <c r="AI2" t="s">
        <v>7</v>
      </c>
      <c r="AT2" t="s">
        <v>26</v>
      </c>
      <c r="AV2" s="4" t="s">
        <v>4</v>
      </c>
      <c r="AW2" s="4" t="s">
        <v>4</v>
      </c>
      <c r="AX2" s="4" t="s">
        <v>8</v>
      </c>
      <c r="AY2" s="7" t="s">
        <v>8</v>
      </c>
    </row>
    <row r="3" spans="1:51" x14ac:dyDescent="0.25">
      <c r="A3" t="s">
        <v>27</v>
      </c>
      <c r="B3">
        <v>30</v>
      </c>
      <c r="C3" t="s">
        <v>28</v>
      </c>
      <c r="E3" t="s">
        <v>29</v>
      </c>
      <c r="F3">
        <v>391.3</v>
      </c>
      <c r="G3" t="s">
        <v>30</v>
      </c>
      <c r="I3" t="s">
        <v>11</v>
      </c>
      <c r="J3" t="s">
        <v>3</v>
      </c>
      <c r="L3" s="7" t="s">
        <v>4</v>
      </c>
      <c r="M3" s="4" t="s">
        <v>4</v>
      </c>
      <c r="N3" s="4" t="s">
        <v>9</v>
      </c>
      <c r="O3" s="4" t="s">
        <v>9</v>
      </c>
      <c r="P3" t="s">
        <v>6</v>
      </c>
      <c r="Q3" t="s">
        <v>8</v>
      </c>
      <c r="S3" t="s">
        <v>27</v>
      </c>
      <c r="T3">
        <v>60</v>
      </c>
      <c r="U3" t="s">
        <v>28</v>
      </c>
      <c r="W3" t="s">
        <v>29</v>
      </c>
      <c r="X3">
        <v>391.3</v>
      </c>
      <c r="Y3" t="s">
        <v>30</v>
      </c>
      <c r="AA3" t="s">
        <v>11</v>
      </c>
      <c r="AB3" t="s">
        <v>3</v>
      </c>
      <c r="AD3" s="4" t="s">
        <v>4</v>
      </c>
      <c r="AE3" s="4" t="s">
        <v>4</v>
      </c>
      <c r="AF3" s="4" t="s">
        <v>9</v>
      </c>
      <c r="AG3" s="4" t="s">
        <v>9</v>
      </c>
      <c r="AH3" t="s">
        <v>6</v>
      </c>
      <c r="AI3" t="s">
        <v>8</v>
      </c>
      <c r="AK3" t="s">
        <v>27</v>
      </c>
      <c r="AL3">
        <v>60</v>
      </c>
      <c r="AM3" t="s">
        <v>28</v>
      </c>
      <c r="AO3" t="s">
        <v>29</v>
      </c>
      <c r="AP3">
        <v>391.3</v>
      </c>
      <c r="AQ3" t="s">
        <v>30</v>
      </c>
      <c r="AS3" t="s">
        <v>11</v>
      </c>
      <c r="AT3" t="s">
        <v>3</v>
      </c>
      <c r="AV3" s="4" t="s">
        <v>4</v>
      </c>
      <c r="AW3" s="4" t="s">
        <v>4</v>
      </c>
      <c r="AX3" s="4" t="s">
        <v>9</v>
      </c>
      <c r="AY3" s="7" t="s">
        <v>9</v>
      </c>
    </row>
    <row r="4" spans="1:51" x14ac:dyDescent="0.25">
      <c r="A4" t="s">
        <v>31</v>
      </c>
      <c r="B4">
        <v>60</v>
      </c>
      <c r="C4" t="s">
        <v>28</v>
      </c>
      <c r="E4" t="s">
        <v>32</v>
      </c>
      <c r="F4">
        <v>14.17</v>
      </c>
      <c r="G4" t="s">
        <v>30</v>
      </c>
      <c r="H4" s="8" t="s">
        <v>4</v>
      </c>
      <c r="I4">
        <v>12.5</v>
      </c>
      <c r="S4" t="s">
        <v>31</v>
      </c>
      <c r="T4">
        <v>22</v>
      </c>
      <c r="U4" t="s">
        <v>28</v>
      </c>
      <c r="W4" t="s">
        <v>32</v>
      </c>
      <c r="X4">
        <v>14.17</v>
      </c>
      <c r="Y4" t="s">
        <v>30</v>
      </c>
      <c r="Z4" t="s">
        <v>4</v>
      </c>
      <c r="AA4">
        <v>12.5</v>
      </c>
      <c r="AK4" t="s">
        <v>31</v>
      </c>
      <c r="AL4">
        <v>22</v>
      </c>
      <c r="AM4" t="s">
        <v>28</v>
      </c>
      <c r="AO4" t="s">
        <v>32</v>
      </c>
      <c r="AP4">
        <v>14.17</v>
      </c>
      <c r="AQ4" t="s">
        <v>30</v>
      </c>
      <c r="AR4" t="s">
        <v>4</v>
      </c>
      <c r="AS4">
        <v>12.5</v>
      </c>
    </row>
    <row r="5" spans="1:51" x14ac:dyDescent="0.25">
      <c r="A5" t="s">
        <v>33</v>
      </c>
      <c r="B5">
        <v>4</v>
      </c>
      <c r="C5" t="s">
        <v>28</v>
      </c>
      <c r="H5" s="8" t="s">
        <v>5</v>
      </c>
      <c r="I5">
        <v>10.96</v>
      </c>
      <c r="S5" t="s">
        <v>33</v>
      </c>
      <c r="T5">
        <v>4</v>
      </c>
      <c r="U5" t="s">
        <v>28</v>
      </c>
      <c r="Z5" t="s">
        <v>5</v>
      </c>
      <c r="AA5">
        <v>10.96</v>
      </c>
      <c r="AK5" t="s">
        <v>33</v>
      </c>
      <c r="AL5">
        <v>4</v>
      </c>
      <c r="AM5" t="s">
        <v>28</v>
      </c>
      <c r="AR5" t="s">
        <v>5</v>
      </c>
      <c r="AS5">
        <v>10.96</v>
      </c>
    </row>
    <row r="6" spans="1:51" x14ac:dyDescent="0.25">
      <c r="A6" t="s">
        <v>34</v>
      </c>
      <c r="B6">
        <f>B4-B5</f>
        <v>56</v>
      </c>
      <c r="C6" t="s">
        <v>28</v>
      </c>
      <c r="H6" s="8" t="s">
        <v>6</v>
      </c>
      <c r="I6">
        <v>9.36</v>
      </c>
      <c r="S6" t="s">
        <v>34</v>
      </c>
      <c r="T6">
        <f>T4-T5</f>
        <v>18</v>
      </c>
      <c r="U6" t="s">
        <v>28</v>
      </c>
      <c r="Z6" t="s">
        <v>6</v>
      </c>
      <c r="AA6">
        <v>9.36</v>
      </c>
      <c r="AK6" t="s">
        <v>34</v>
      </c>
      <c r="AL6">
        <f>AL4-AL5</f>
        <v>18</v>
      </c>
      <c r="AM6" t="s">
        <v>28</v>
      </c>
      <c r="AR6" t="s">
        <v>6</v>
      </c>
      <c r="AS6">
        <v>9.36</v>
      </c>
    </row>
    <row r="7" spans="1:51" x14ac:dyDescent="0.25">
      <c r="H7" s="8" t="s">
        <v>7</v>
      </c>
      <c r="I7">
        <v>7.82</v>
      </c>
      <c r="Z7" t="s">
        <v>7</v>
      </c>
      <c r="AA7">
        <v>7.82</v>
      </c>
      <c r="AR7" t="s">
        <v>7</v>
      </c>
      <c r="AS7">
        <v>7.82</v>
      </c>
    </row>
    <row r="8" spans="1:51" x14ac:dyDescent="0.25">
      <c r="H8" s="8" t="s">
        <v>8</v>
      </c>
      <c r="I8">
        <v>6.28</v>
      </c>
      <c r="Z8" t="s">
        <v>8</v>
      </c>
      <c r="AA8">
        <v>6.28</v>
      </c>
      <c r="AR8" t="s">
        <v>8</v>
      </c>
      <c r="AS8">
        <v>6.28</v>
      </c>
    </row>
    <row r="9" spans="1:51" x14ac:dyDescent="0.25">
      <c r="H9" s="8" t="s">
        <v>9</v>
      </c>
      <c r="I9">
        <v>4.62</v>
      </c>
      <c r="L9" t="s">
        <v>35</v>
      </c>
      <c r="M9">
        <f>((B12-B13)*F3)/(0.81*B3*F4)</f>
        <v>0</v>
      </c>
      <c r="O9">
        <f>B11</f>
        <v>9</v>
      </c>
      <c r="Z9" t="s">
        <v>9</v>
      </c>
      <c r="AA9">
        <v>4.62</v>
      </c>
      <c r="AD9" t="s">
        <v>35</v>
      </c>
      <c r="AE9">
        <f>((T12-T13)*X3)/(0.81*T3*X4)</f>
        <v>-0.9432174274172237</v>
      </c>
      <c r="AG9">
        <f>T11</f>
        <v>9</v>
      </c>
      <c r="AR9" t="s">
        <v>9</v>
      </c>
      <c r="AS9">
        <v>4.62</v>
      </c>
      <c r="AV9" t="s">
        <v>35</v>
      </c>
      <c r="AW9">
        <f>((AL12-AL13)*AP3)/(0.81*AL3*AP4)</f>
        <v>-0.9432174274172237</v>
      </c>
      <c r="AY9">
        <f>AL11</f>
        <v>9</v>
      </c>
    </row>
    <row r="10" spans="1:51" x14ac:dyDescent="0.25">
      <c r="H10" s="8" t="s">
        <v>9</v>
      </c>
      <c r="I10">
        <v>3.08</v>
      </c>
      <c r="L10" t="s">
        <v>36</v>
      </c>
      <c r="M10">
        <f>B13/B12</f>
        <v>1</v>
      </c>
      <c r="N10" t="s">
        <v>37</v>
      </c>
      <c r="O10">
        <f>(0.0035/0.00196)*M10</f>
        <v>1.7857142857142858</v>
      </c>
      <c r="Z10" t="s">
        <v>9</v>
      </c>
      <c r="AA10">
        <v>3.08</v>
      </c>
      <c r="AD10" t="s">
        <v>36</v>
      </c>
      <c r="AE10">
        <f>T13/T12</f>
        <v>1.3593073593073592</v>
      </c>
      <c r="AF10" t="s">
        <v>37</v>
      </c>
      <c r="AG10">
        <f>(0.0035/0.00196)*AE10</f>
        <v>2.4273345701917131</v>
      </c>
      <c r="AR10" t="s">
        <v>9</v>
      </c>
      <c r="AS10">
        <v>3.08</v>
      </c>
      <c r="AV10" t="s">
        <v>36</v>
      </c>
      <c r="AW10">
        <f>AL13/AL12</f>
        <v>1.3593073593073592</v>
      </c>
      <c r="AX10" t="s">
        <v>37</v>
      </c>
      <c r="AY10">
        <f>(0.0035/0.00196)*AW10</f>
        <v>2.4273345701917131</v>
      </c>
    </row>
    <row r="11" spans="1:51" x14ac:dyDescent="0.25">
      <c r="B11">
        <v>9</v>
      </c>
      <c r="C11" t="s">
        <v>38</v>
      </c>
      <c r="L11" t="s">
        <v>39</v>
      </c>
      <c r="M11">
        <f>(B12*F3)/(B3*B6*F4)</f>
        <v>0.20546636085626913</v>
      </c>
      <c r="T11">
        <v>9</v>
      </c>
      <c r="U11" t="s">
        <v>38</v>
      </c>
      <c r="AD11" t="s">
        <v>39</v>
      </c>
      <c r="AE11">
        <f>(T12*X3)/(T3*T6*X4)</f>
        <v>0.11812945973496432</v>
      </c>
      <c r="AL11">
        <v>9</v>
      </c>
      <c r="AM11" t="s">
        <v>38</v>
      </c>
      <c r="AV11" t="s">
        <v>39</v>
      </c>
      <c r="AW11">
        <f>(AL12*AP3)/(AL3*AL6*AP4)</f>
        <v>0.11812945973496432</v>
      </c>
    </row>
    <row r="12" spans="1:51" x14ac:dyDescent="0.25">
      <c r="A12" t="s">
        <v>40</v>
      </c>
      <c r="B12">
        <f>I4</f>
        <v>12.5</v>
      </c>
      <c r="C12">
        <f>B13</f>
        <v>12.5</v>
      </c>
      <c r="L12" t="s">
        <v>41</v>
      </c>
      <c r="M12">
        <f>(M11/(2*0.81))*((1-O10)+SQRT(((1-O10)^2)+((4*0.81*O10/M11)*B5/B6)))*B6</f>
        <v>5.9349698002896281</v>
      </c>
      <c r="S12" t="s">
        <v>40</v>
      </c>
      <c r="T12">
        <f>AA9</f>
        <v>4.62</v>
      </c>
      <c r="U12">
        <f>T13</f>
        <v>6.28</v>
      </c>
      <c r="AD12" t="s">
        <v>41</v>
      </c>
      <c r="AE12">
        <f>(AE11/(2*0.81))*((1-AG10)+SQRT(((1-AG10)^2)+((4*0.81*AG10/AE11)*T5/T6)))*T6</f>
        <v>3.5115113495262493</v>
      </c>
      <c r="AK12" t="s">
        <v>40</v>
      </c>
      <c r="AL12">
        <f>AS9</f>
        <v>4.62</v>
      </c>
      <c r="AM12">
        <f>AL13</f>
        <v>6.28</v>
      </c>
      <c r="AV12" t="s">
        <v>41</v>
      </c>
      <c r="AW12">
        <f>(AW11/(2*0.81))*((1-AY10)+SQRT(((1-AY10)^2)+((4*0.81*AY10/AW11)*AL5/AL6)))*AL6</f>
        <v>3.5115113495262493</v>
      </c>
    </row>
    <row r="13" spans="1:51" x14ac:dyDescent="0.25">
      <c r="A13" t="s">
        <v>42</v>
      </c>
      <c r="B13">
        <f>I4</f>
        <v>12.5</v>
      </c>
      <c r="C13">
        <f>B12</f>
        <v>12.5</v>
      </c>
      <c r="S13" t="s">
        <v>42</v>
      </c>
      <c r="T13">
        <f>AA8</f>
        <v>6.28</v>
      </c>
      <c r="U13">
        <f>T12</f>
        <v>4.62</v>
      </c>
      <c r="AK13" t="s">
        <v>42</v>
      </c>
      <c r="AL13">
        <f>AS8</f>
        <v>6.28</v>
      </c>
      <c r="AM13">
        <f>AL12</f>
        <v>4.62</v>
      </c>
    </row>
    <row r="14" spans="1:51" x14ac:dyDescent="0.25">
      <c r="A14" t="s">
        <v>43</v>
      </c>
      <c r="B14">
        <f>M12</f>
        <v>5.9349698002896281</v>
      </c>
      <c r="C14">
        <f>M17</f>
        <v>5.9349698002896281</v>
      </c>
      <c r="L14" t="s">
        <v>35</v>
      </c>
      <c r="M14">
        <f>((C12-C13)*F3)/(0.81*B3*F4)</f>
        <v>0</v>
      </c>
      <c r="O14" t="str">
        <f>C11</f>
        <v>9'</v>
      </c>
      <c r="S14" t="s">
        <v>43</v>
      </c>
      <c r="T14">
        <f>AE12</f>
        <v>3.5115113495262493</v>
      </c>
      <c r="U14">
        <f>AE17</f>
        <v>3.8065481111116135</v>
      </c>
      <c r="AD14" t="s">
        <v>35</v>
      </c>
      <c r="AE14">
        <f>((U12-U13)*X3)/(0.81*T3*X4)</f>
        <v>0.9432174274172237</v>
      </c>
      <c r="AG14" t="str">
        <f>U11</f>
        <v>9'</v>
      </c>
      <c r="AK14" t="s">
        <v>43</v>
      </c>
      <c r="AL14">
        <f>AW12</f>
        <v>3.5115113495262493</v>
      </c>
      <c r="AM14">
        <f>AW17</f>
        <v>3.8065481111116135</v>
      </c>
      <c r="AV14" t="s">
        <v>35</v>
      </c>
      <c r="AW14">
        <f>((AM12-AM13)*AP3)/(0.81*AL3*AP4)</f>
        <v>0.9432174274172237</v>
      </c>
      <c r="AY14" t="str">
        <f>AM11</f>
        <v>9'</v>
      </c>
    </row>
    <row r="15" spans="1:51" x14ac:dyDescent="0.25">
      <c r="A15" t="s">
        <v>44</v>
      </c>
      <c r="B15">
        <f>(B14-B5)/B14*0.0035</f>
        <v>1.1411000441288184E-3</v>
      </c>
      <c r="C15">
        <f>(C14-B5)/C14*0.0035</f>
        <v>1.1411000441288184E-3</v>
      </c>
      <c r="L15" t="s">
        <v>36</v>
      </c>
      <c r="M15">
        <f>C13/C12</f>
        <v>1</v>
      </c>
      <c r="N15" t="s">
        <v>37</v>
      </c>
      <c r="O15">
        <f>(0.0035/0.00196)*M15</f>
        <v>1.7857142857142858</v>
      </c>
      <c r="S15" t="s">
        <v>44</v>
      </c>
      <c r="T15">
        <f>(T14-T5)/T14*0.0035</f>
        <v>-4.868872990795802E-4</v>
      </c>
      <c r="U15">
        <f>(U14-T5)/U14*0.0035</f>
        <v>-1.778728631152456E-4</v>
      </c>
      <c r="AD15" t="s">
        <v>36</v>
      </c>
      <c r="AE15">
        <f>U13/U12</f>
        <v>0.73566878980891715</v>
      </c>
      <c r="AF15" t="s">
        <v>37</v>
      </c>
      <c r="AG15">
        <f>(0.0035/0.00196)*AE15</f>
        <v>1.3136942675159236</v>
      </c>
      <c r="AK15" t="s">
        <v>44</v>
      </c>
      <c r="AL15">
        <f>(AL14-AL5)/AL14*0.0035</f>
        <v>-4.868872990795802E-4</v>
      </c>
      <c r="AM15">
        <f>(AM14-AL5)/AM14*0.0035</f>
        <v>-1.778728631152456E-4</v>
      </c>
      <c r="AV15" t="s">
        <v>36</v>
      </c>
      <c r="AW15">
        <f>AM13/AM12</f>
        <v>0.73566878980891715</v>
      </c>
      <c r="AX15" t="s">
        <v>37</v>
      </c>
      <c r="AY15">
        <f>(0.0035/0.00196)*AW15</f>
        <v>1.3136942675159236</v>
      </c>
    </row>
    <row r="16" spans="1:51" x14ac:dyDescent="0.25">
      <c r="A16" t="s">
        <v>45</v>
      </c>
      <c r="B16">
        <f>B15*200000</f>
        <v>228.22000882576367</v>
      </c>
      <c r="C16">
        <f>C15*200000</f>
        <v>228.22000882576367</v>
      </c>
      <c r="L16" t="s">
        <v>39</v>
      </c>
      <c r="M16">
        <f>(C12*F3)/(B3*B6*F4)</f>
        <v>0.20546636085626913</v>
      </c>
      <c r="S16" t="s">
        <v>45</v>
      </c>
      <c r="T16">
        <f>T15*200000</f>
        <v>-97.37745981591604</v>
      </c>
      <c r="U16">
        <f>U15*200000</f>
        <v>-35.574572623049121</v>
      </c>
      <c r="AD16" t="s">
        <v>39</v>
      </c>
      <c r="AE16">
        <f>(U12*X3)/(T3*T6*X4)</f>
        <v>0.16057424396873937</v>
      </c>
      <c r="AK16" t="s">
        <v>45</v>
      </c>
      <c r="AL16">
        <f>AL15*200000</f>
        <v>-97.37745981591604</v>
      </c>
      <c r="AM16">
        <f>AM15*200000</f>
        <v>-35.574572623049121</v>
      </c>
      <c r="AV16" t="s">
        <v>39</v>
      </c>
      <c r="AW16">
        <f>(AM12*AP3)/(AL3*AL6*AP4)</f>
        <v>0.16057424396873937</v>
      </c>
    </row>
    <row r="17" spans="1:51" x14ac:dyDescent="0.25">
      <c r="A17" t="s">
        <v>46</v>
      </c>
      <c r="B17">
        <f>IF(ABS(B16)&gt;F3,F3*SIGN(B16),B16)</f>
        <v>228.22000882576367</v>
      </c>
      <c r="C17">
        <f>IF(ABS(C16)&gt;F3,F3*SIGN(C16),C16)</f>
        <v>228.22000882576367</v>
      </c>
      <c r="L17" t="s">
        <v>41</v>
      </c>
      <c r="M17">
        <f>(M16/(2*0.81))*((1-O15)+SQRT(((1-O15)^2)+((4*0.81*O15/M16)*B5/B6)))*B6</f>
        <v>5.9349698002896281</v>
      </c>
      <c r="S17" t="s">
        <v>46</v>
      </c>
      <c r="T17">
        <f>IF(ABS(T16)&gt;X3,X3*SIGN(T16),T16)</f>
        <v>-97.37745981591604</v>
      </c>
      <c r="U17">
        <f>IF(ABS(U16)&gt;X3,X3*SIGN(U16),U16)</f>
        <v>-35.574572623049121</v>
      </c>
      <c r="AD17" t="s">
        <v>41</v>
      </c>
      <c r="AE17">
        <f>(AE16/(2*0.81))*((1-AG15)+SQRT(((1-AG15)^2)+((4*0.81*AG15/AE16)*T5/T6)))*T6</f>
        <v>3.8065481111116135</v>
      </c>
      <c r="AK17" t="s">
        <v>46</v>
      </c>
      <c r="AL17">
        <f>IF(ABS(AL16)&gt;AP3,AP3*SIGN(AL16),AL16)</f>
        <v>-97.37745981591604</v>
      </c>
      <c r="AM17">
        <f>IF(ABS(AM16)&gt;AP3,AP3*SIGN(AM16),AM16)</f>
        <v>-35.574572623049121</v>
      </c>
      <c r="AV17" t="s">
        <v>41</v>
      </c>
      <c r="AW17">
        <f>(AW16/(2*0.81))*((1-AY15)+SQRT(((1-AY15)^2)+((4*0.81*AY15/AW16)*AL5/AL6)))*AL6</f>
        <v>3.8065481111116135</v>
      </c>
    </row>
    <row r="18" spans="1:51" x14ac:dyDescent="0.25">
      <c r="A18" t="s">
        <v>47</v>
      </c>
      <c r="B18">
        <f>0.81*B3*B14*F4/10</f>
        <v>204.35940863035279</v>
      </c>
      <c r="C18">
        <f>0.81*B3*C14*F4/10</f>
        <v>204.35940863035279</v>
      </c>
      <c r="S18" t="s">
        <v>47</v>
      </c>
      <c r="T18">
        <f>0.81*T3*T14*X4/10</f>
        <v>241.82444289874462</v>
      </c>
      <c r="U18">
        <f>0.81*T3*U14*X4/10</f>
        <v>262.14250352943458</v>
      </c>
      <c r="AK18" t="s">
        <v>47</v>
      </c>
      <c r="AL18">
        <f>0.81*AL3*AL14*AP4/10</f>
        <v>241.82444289874462</v>
      </c>
      <c r="AM18">
        <f>0.81*AL3*AM14*AP4/10</f>
        <v>262.14250352943458</v>
      </c>
    </row>
    <row r="19" spans="1:51" x14ac:dyDescent="0.25">
      <c r="A19" t="s">
        <v>48</v>
      </c>
      <c r="B19">
        <f>B13*B17/10</f>
        <v>285.27501103220459</v>
      </c>
      <c r="C19">
        <f>C13*C17/10</f>
        <v>285.27501103220459</v>
      </c>
      <c r="S19" t="s">
        <v>48</v>
      </c>
      <c r="T19">
        <f>T13*T17/10</f>
        <v>-61.153044764395283</v>
      </c>
      <c r="U19">
        <f>U13*U17/10</f>
        <v>-16.435452551848694</v>
      </c>
      <c r="AK19" t="s">
        <v>48</v>
      </c>
      <c r="AL19">
        <f>AL13*AL17/10</f>
        <v>-61.153044764395283</v>
      </c>
      <c r="AM19">
        <f>AM13*AM17/10</f>
        <v>-16.435452551848694</v>
      </c>
    </row>
    <row r="20" spans="1:51" x14ac:dyDescent="0.25">
      <c r="A20" t="s">
        <v>49</v>
      </c>
      <c r="B20">
        <f>B12*F3/10</f>
        <v>489.125</v>
      </c>
      <c r="C20">
        <f>C12*F3/10</f>
        <v>489.125</v>
      </c>
      <c r="S20" t="s">
        <v>49</v>
      </c>
      <c r="T20">
        <f>T12*X3/10</f>
        <v>180.78059999999999</v>
      </c>
      <c r="U20">
        <f>U12*X3/10</f>
        <v>245.7364</v>
      </c>
      <c r="AK20" t="s">
        <v>49</v>
      </c>
      <c r="AL20">
        <f>AL12*AP3/10</f>
        <v>180.78059999999999</v>
      </c>
      <c r="AM20">
        <f>AM12*AP3/10</f>
        <v>245.7364</v>
      </c>
    </row>
    <row r="21" spans="1:51" x14ac:dyDescent="0.25">
      <c r="A21" t="s">
        <v>50</v>
      </c>
      <c r="B21">
        <f>B20-B19-B18</f>
        <v>-0.50941966255737725</v>
      </c>
      <c r="C21">
        <f>C20-C19-C18</f>
        <v>-0.50941966255737725</v>
      </c>
      <c r="S21" t="s">
        <v>50</v>
      </c>
      <c r="T21">
        <f>T20-T19-T18</f>
        <v>0.10920186565064682</v>
      </c>
      <c r="U21">
        <f>U20-U19-U18</f>
        <v>2.9349022414123738E-2</v>
      </c>
      <c r="AK21" t="s">
        <v>50</v>
      </c>
      <c r="AL21">
        <f>AL20-AL19-AL18</f>
        <v>0.10920186565064682</v>
      </c>
      <c r="AM21">
        <f>AM20-AM19-AM18</f>
        <v>2.9349022414123738E-2</v>
      </c>
    </row>
    <row r="22" spans="1:51" x14ac:dyDescent="0.25">
      <c r="A22" t="s">
        <v>51</v>
      </c>
      <c r="B22">
        <f>(B20*(B4-B5)-B19*B5-B18*0.416*B14)/100</f>
        <v>257.45347317722684</v>
      </c>
      <c r="C22">
        <f>-(C20*(B4-B5)-C19*B5-C18*0.416*C14)/100</f>
        <v>-257.45347317722684</v>
      </c>
      <c r="S22" t="s">
        <v>51</v>
      </c>
      <c r="T22">
        <f>(T20*(T4-T5)-T19*T5-T18*0.416*T14)/100</f>
        <v>31.454085603115509</v>
      </c>
      <c r="U22">
        <f>-(U20*(T4-T5)-U19*T5-U18*0.416*U14)/100</f>
        <v>-40.738880607201459</v>
      </c>
      <c r="AK22" t="s">
        <v>51</v>
      </c>
      <c r="AL22">
        <f>(AL20*(AL4-AL5)-AL19*AL5-AL18*0.416*AL14)/100</f>
        <v>31.454085603115509</v>
      </c>
      <c r="AM22">
        <f>-(AM20*(AL4-AL5)-AM19*AL5-AM18*0.416*AM14)/100</f>
        <v>-40.738880607201459</v>
      </c>
      <c r="AO22" t="s">
        <v>52</v>
      </c>
      <c r="AT22">
        <v>1</v>
      </c>
    </row>
    <row r="25" spans="1:51" x14ac:dyDescent="0.25">
      <c r="A25" t="s">
        <v>25</v>
      </c>
      <c r="C25">
        <v>2</v>
      </c>
      <c r="L25" s="6">
        <v>3</v>
      </c>
      <c r="M25" s="2">
        <v>7</v>
      </c>
      <c r="N25" s="2">
        <v>7</v>
      </c>
      <c r="O25" s="2">
        <v>11</v>
      </c>
      <c r="R25" t="s">
        <v>25</v>
      </c>
      <c r="T25">
        <v>2</v>
      </c>
      <c r="AC25" s="2">
        <v>3</v>
      </c>
      <c r="AD25" s="6">
        <v>7</v>
      </c>
      <c r="AE25" s="6">
        <v>7</v>
      </c>
      <c r="AF25" s="2">
        <v>11</v>
      </c>
      <c r="AV25" s="2"/>
      <c r="AW25" s="2"/>
      <c r="AX25" s="2"/>
      <c r="AY25" s="2"/>
    </row>
    <row r="26" spans="1:51" x14ac:dyDescent="0.25">
      <c r="J26" t="s">
        <v>26</v>
      </c>
      <c r="L26" s="7" t="s">
        <v>4</v>
      </c>
      <c r="M26" s="4" t="s">
        <v>4</v>
      </c>
      <c r="N26" s="4" t="s">
        <v>8</v>
      </c>
      <c r="O26" s="4" t="s">
        <v>8</v>
      </c>
      <c r="AA26" t="s">
        <v>26</v>
      </c>
      <c r="AC26" s="4" t="s">
        <v>4</v>
      </c>
      <c r="AD26" s="7" t="s">
        <v>4</v>
      </c>
      <c r="AE26" s="7" t="s">
        <v>8</v>
      </c>
      <c r="AF26" s="4" t="s">
        <v>8</v>
      </c>
      <c r="AG26" t="s">
        <v>4</v>
      </c>
      <c r="AH26" t="s">
        <v>7</v>
      </c>
      <c r="AV26" s="4"/>
      <c r="AW26" s="4"/>
      <c r="AX26" s="4"/>
      <c r="AY26" s="4"/>
    </row>
    <row r="27" spans="1:51" x14ac:dyDescent="0.25">
      <c r="A27" t="s">
        <v>27</v>
      </c>
      <c r="B27">
        <v>30</v>
      </c>
      <c r="C27" t="s">
        <v>28</v>
      </c>
      <c r="E27" t="s">
        <v>29</v>
      </c>
      <c r="F27">
        <v>391.3</v>
      </c>
      <c r="G27" t="s">
        <v>30</v>
      </c>
      <c r="I27" t="s">
        <v>11</v>
      </c>
      <c r="J27" t="s">
        <v>3</v>
      </c>
      <c r="L27" s="7" t="s">
        <v>4</v>
      </c>
      <c r="M27" s="4" t="s">
        <v>5</v>
      </c>
      <c r="N27" s="4" t="s">
        <v>9</v>
      </c>
      <c r="O27" s="4" t="s">
        <v>9</v>
      </c>
      <c r="R27" t="s">
        <v>27</v>
      </c>
      <c r="S27">
        <v>60</v>
      </c>
      <c r="T27" t="s">
        <v>28</v>
      </c>
      <c r="V27" t="s">
        <v>29</v>
      </c>
      <c r="W27">
        <v>391.3</v>
      </c>
      <c r="X27" t="s">
        <v>30</v>
      </c>
      <c r="Y27" s="8"/>
      <c r="Z27" t="s">
        <v>11</v>
      </c>
      <c r="AA27" t="s">
        <v>3</v>
      </c>
      <c r="AC27" s="4" t="s">
        <v>4</v>
      </c>
      <c r="AD27" s="7" t="s">
        <v>5</v>
      </c>
      <c r="AE27" s="7" t="s">
        <v>9</v>
      </c>
      <c r="AF27" s="4" t="s">
        <v>9</v>
      </c>
      <c r="AG27" t="s">
        <v>7</v>
      </c>
      <c r="AH27" t="s">
        <v>8</v>
      </c>
      <c r="AV27" s="4"/>
      <c r="AW27" s="4"/>
      <c r="AX27" s="4"/>
      <c r="AY27" s="4"/>
    </row>
    <row r="28" spans="1:51" x14ac:dyDescent="0.25">
      <c r="A28" t="s">
        <v>31</v>
      </c>
      <c r="B28">
        <v>60</v>
      </c>
      <c r="C28" t="s">
        <v>28</v>
      </c>
      <c r="E28" t="s">
        <v>32</v>
      </c>
      <c r="F28">
        <v>14.17</v>
      </c>
      <c r="G28" t="s">
        <v>30</v>
      </c>
      <c r="H28" s="8" t="s">
        <v>4</v>
      </c>
      <c r="I28">
        <v>12.5</v>
      </c>
      <c r="R28" t="s">
        <v>31</v>
      </c>
      <c r="S28">
        <v>22</v>
      </c>
      <c r="T28" t="s">
        <v>28</v>
      </c>
      <c r="V28" t="s">
        <v>32</v>
      </c>
      <c r="W28">
        <v>14.17</v>
      </c>
      <c r="X28" t="s">
        <v>30</v>
      </c>
      <c r="Y28" s="8" t="s">
        <v>4</v>
      </c>
      <c r="Z28">
        <v>12.5</v>
      </c>
    </row>
    <row r="29" spans="1:51" x14ac:dyDescent="0.25">
      <c r="A29" t="s">
        <v>33</v>
      </c>
      <c r="B29">
        <v>4</v>
      </c>
      <c r="C29" t="s">
        <v>28</v>
      </c>
      <c r="H29" s="8" t="s">
        <v>5</v>
      </c>
      <c r="I29">
        <v>10.96</v>
      </c>
      <c r="R29" t="s">
        <v>33</v>
      </c>
      <c r="S29">
        <v>4</v>
      </c>
      <c r="T29" t="s">
        <v>28</v>
      </c>
      <c r="Y29" s="8" t="s">
        <v>5</v>
      </c>
      <c r="Z29">
        <v>10.96</v>
      </c>
    </row>
    <row r="30" spans="1:51" x14ac:dyDescent="0.25">
      <c r="A30" t="s">
        <v>34</v>
      </c>
      <c r="B30">
        <f>B28-B29</f>
        <v>56</v>
      </c>
      <c r="C30" t="s">
        <v>28</v>
      </c>
      <c r="H30" s="8" t="s">
        <v>6</v>
      </c>
      <c r="I30">
        <v>9.36</v>
      </c>
      <c r="R30" t="s">
        <v>34</v>
      </c>
      <c r="S30">
        <f>S28-S29</f>
        <v>18</v>
      </c>
      <c r="T30" t="s">
        <v>28</v>
      </c>
      <c r="Y30" s="8" t="s">
        <v>6</v>
      </c>
      <c r="Z30">
        <v>9.36</v>
      </c>
    </row>
    <row r="31" spans="1:51" x14ac:dyDescent="0.25">
      <c r="H31" s="8" t="s">
        <v>7</v>
      </c>
      <c r="I31">
        <v>7.82</v>
      </c>
      <c r="Y31" s="8" t="s">
        <v>7</v>
      </c>
      <c r="Z31">
        <v>7.82</v>
      </c>
    </row>
    <row r="32" spans="1:51" x14ac:dyDescent="0.25">
      <c r="H32" s="8" t="s">
        <v>8</v>
      </c>
      <c r="I32">
        <v>6.28</v>
      </c>
      <c r="Y32" s="8" t="s">
        <v>8</v>
      </c>
      <c r="Z32">
        <v>6.28</v>
      </c>
    </row>
    <row r="33" spans="1:32" x14ac:dyDescent="0.25">
      <c r="H33" s="8" t="s">
        <v>9</v>
      </c>
      <c r="I33">
        <v>4.62</v>
      </c>
      <c r="L33" t="s">
        <v>35</v>
      </c>
      <c r="M33">
        <f>((B36-B37)*F27)/(0.81*B27*F28)</f>
        <v>0</v>
      </c>
      <c r="O33">
        <f>B35</f>
        <v>9</v>
      </c>
      <c r="Y33" s="8" t="s">
        <v>9</v>
      </c>
      <c r="Z33">
        <v>4.62</v>
      </c>
      <c r="AC33" t="s">
        <v>35</v>
      </c>
      <c r="AD33">
        <f>((S36-S37)*W27)/(0.81*S27*W28)</f>
        <v>-0.9432174274172237</v>
      </c>
      <c r="AF33">
        <f>S35</f>
        <v>9</v>
      </c>
    </row>
    <row r="34" spans="1:32" x14ac:dyDescent="0.25">
      <c r="H34" s="8" t="s">
        <v>9</v>
      </c>
      <c r="I34">
        <v>3.08</v>
      </c>
      <c r="L34" t="s">
        <v>36</v>
      </c>
      <c r="M34">
        <f>B37/B36</f>
        <v>1</v>
      </c>
      <c r="N34" t="s">
        <v>37</v>
      </c>
      <c r="O34">
        <f>(0.0035/0.00196)*M34</f>
        <v>1.7857142857142858</v>
      </c>
      <c r="Y34" s="8" t="s">
        <v>9</v>
      </c>
      <c r="Z34">
        <v>3.08</v>
      </c>
      <c r="AC34" t="s">
        <v>36</v>
      </c>
      <c r="AD34">
        <f>S37/S36</f>
        <v>1.3593073593073592</v>
      </c>
      <c r="AE34" t="s">
        <v>37</v>
      </c>
      <c r="AF34">
        <f>(0.0035/0.00196)*AD34</f>
        <v>2.4273345701917131</v>
      </c>
    </row>
    <row r="35" spans="1:32" x14ac:dyDescent="0.25">
      <c r="B35">
        <v>9</v>
      </c>
      <c r="C35" t="s">
        <v>38</v>
      </c>
      <c r="L35" t="s">
        <v>39</v>
      </c>
      <c r="M35">
        <f>(B36*F27)/(B27*B30*F28)</f>
        <v>0.20546636085626913</v>
      </c>
      <c r="S35">
        <v>9</v>
      </c>
      <c r="T35" t="s">
        <v>38</v>
      </c>
      <c r="AC35" t="s">
        <v>39</v>
      </c>
      <c r="AD35">
        <f>(S36*W27)/(S27*S30*W28)</f>
        <v>0.11812945973496432</v>
      </c>
    </row>
    <row r="36" spans="1:32" x14ac:dyDescent="0.25">
      <c r="A36" t="s">
        <v>40</v>
      </c>
      <c r="B36">
        <f>I28</f>
        <v>12.5</v>
      </c>
      <c r="C36">
        <f>B37</f>
        <v>12.5</v>
      </c>
      <c r="L36" t="s">
        <v>41</v>
      </c>
      <c r="M36">
        <f>(M35/(2*0.81))*((1-O34)+SQRT(((1-O34)^2)+((4*0.81*O34/M35)*B29/B30)))*B30</f>
        <v>5.9349698002896281</v>
      </c>
      <c r="R36" t="s">
        <v>40</v>
      </c>
      <c r="S36">
        <f>Z33</f>
        <v>4.62</v>
      </c>
      <c r="T36">
        <f>S37</f>
        <v>6.28</v>
      </c>
      <c r="AC36" t="s">
        <v>41</v>
      </c>
      <c r="AD36">
        <f>(AD35/(2*0.81))*((1-AF34)+SQRT(((1-AF34)^2)+((4*0.81*AF34/AD35)*S29/S30)))*S30</f>
        <v>3.5115113495262493</v>
      </c>
    </row>
    <row r="37" spans="1:32" x14ac:dyDescent="0.25">
      <c r="A37" t="s">
        <v>42</v>
      </c>
      <c r="B37">
        <f>I28</f>
        <v>12.5</v>
      </c>
      <c r="C37">
        <f>B36</f>
        <v>12.5</v>
      </c>
      <c r="R37" t="s">
        <v>42</v>
      </c>
      <c r="S37">
        <f>Z32</f>
        <v>6.28</v>
      </c>
      <c r="T37">
        <f>S36</f>
        <v>4.62</v>
      </c>
    </row>
    <row r="38" spans="1:32" x14ac:dyDescent="0.25">
      <c r="A38" t="s">
        <v>43</v>
      </c>
      <c r="B38">
        <f>M36</f>
        <v>5.9349698002896281</v>
      </c>
      <c r="C38">
        <f>M41</f>
        <v>5.9349698002896281</v>
      </c>
      <c r="L38" t="s">
        <v>35</v>
      </c>
      <c r="M38">
        <f>((C36-C37)*F27)/(0.81*B27*F28)</f>
        <v>0</v>
      </c>
      <c r="O38" t="str">
        <f>C35</f>
        <v>9'</v>
      </c>
      <c r="R38" t="s">
        <v>43</v>
      </c>
      <c r="S38">
        <f>AD36</f>
        <v>3.5115113495262493</v>
      </c>
      <c r="T38">
        <f>AD41</f>
        <v>3.8065481111116135</v>
      </c>
      <c r="AC38" t="s">
        <v>35</v>
      </c>
      <c r="AD38">
        <f>((T36-T37)*W27)/(0.81*S27*W28)</f>
        <v>0.9432174274172237</v>
      </c>
      <c r="AF38" t="str">
        <f>T35</f>
        <v>9'</v>
      </c>
    </row>
    <row r="39" spans="1:32" x14ac:dyDescent="0.25">
      <c r="A39" t="s">
        <v>44</v>
      </c>
      <c r="B39">
        <f>(B38-B29)/B38*0.0035</f>
        <v>1.1411000441288184E-3</v>
      </c>
      <c r="C39">
        <f>(C38-B29)/C38*0.0035</f>
        <v>1.1411000441288184E-3</v>
      </c>
      <c r="L39" t="s">
        <v>36</v>
      </c>
      <c r="M39">
        <f>C37/C36</f>
        <v>1</v>
      </c>
      <c r="N39" t="s">
        <v>37</v>
      </c>
      <c r="O39">
        <f>(0.0035/0.00196)*M39</f>
        <v>1.7857142857142858</v>
      </c>
      <c r="R39" t="s">
        <v>44</v>
      </c>
      <c r="S39">
        <f>(S38-S29)/S38*0.0035</f>
        <v>-4.868872990795802E-4</v>
      </c>
      <c r="T39">
        <f>(T38-S29)/T38*0.0035</f>
        <v>-1.778728631152456E-4</v>
      </c>
      <c r="AC39" t="s">
        <v>36</v>
      </c>
      <c r="AD39">
        <f>T37/T36</f>
        <v>0.73566878980891715</v>
      </c>
      <c r="AE39" t="s">
        <v>37</v>
      </c>
      <c r="AF39">
        <f>(0.0035/0.00196)*AD39</f>
        <v>1.3136942675159236</v>
      </c>
    </row>
    <row r="40" spans="1:32" x14ac:dyDescent="0.25">
      <c r="A40" t="s">
        <v>45</v>
      </c>
      <c r="B40">
        <f>B39*200000</f>
        <v>228.22000882576367</v>
      </c>
      <c r="C40">
        <f>C39*200000</f>
        <v>228.22000882576367</v>
      </c>
      <c r="L40" t="s">
        <v>39</v>
      </c>
      <c r="M40">
        <f>(C36*F27)/(B27*B30*F28)</f>
        <v>0.20546636085626913</v>
      </c>
      <c r="R40" t="s">
        <v>45</v>
      </c>
      <c r="S40">
        <f>S39*200000</f>
        <v>-97.37745981591604</v>
      </c>
      <c r="T40">
        <f>T39*200000</f>
        <v>-35.574572623049121</v>
      </c>
      <c r="AC40" t="s">
        <v>39</v>
      </c>
      <c r="AD40">
        <f>(T36*W27)/(S27*S30*W28)</f>
        <v>0.16057424396873937</v>
      </c>
    </row>
    <row r="41" spans="1:32" x14ac:dyDescent="0.25">
      <c r="A41" t="s">
        <v>46</v>
      </c>
      <c r="B41">
        <f>IF(ABS(B40)&gt;F27,F27*SIGN(B40),B40)</f>
        <v>228.22000882576367</v>
      </c>
      <c r="C41">
        <f>IF(ABS(C40)&gt;F27,F27*SIGN(C40),C40)</f>
        <v>228.22000882576367</v>
      </c>
      <c r="L41" t="s">
        <v>41</v>
      </c>
      <c r="M41">
        <f>(M40/(2*0.81))*((1-O39)+SQRT(((1-O39)^2)+((4*0.81*O39/M40)*B29/B30)))*B30</f>
        <v>5.9349698002896281</v>
      </c>
      <c r="R41" t="s">
        <v>46</v>
      </c>
      <c r="S41">
        <f>IF(ABS(S40)&gt;W27,W27*SIGN(S40),S40)</f>
        <v>-97.37745981591604</v>
      </c>
      <c r="T41">
        <f>IF(ABS(T40)&gt;W27,W27*SIGN(T40),T40)</f>
        <v>-35.574572623049121</v>
      </c>
      <c r="AC41" t="s">
        <v>41</v>
      </c>
      <c r="AD41">
        <f>(AD40/(2*0.81))*((1-AF39)+SQRT(((1-AF39)^2)+((4*0.81*AF39/AD40)*S29/S30)))*S30</f>
        <v>3.8065481111116135</v>
      </c>
    </row>
    <row r="42" spans="1:32" x14ac:dyDescent="0.25">
      <c r="A42" t="s">
        <v>47</v>
      </c>
      <c r="B42">
        <f>0.81*B27*B38*F28/10</f>
        <v>204.35940863035279</v>
      </c>
      <c r="C42">
        <f>0.81*B27*C38*F28/10</f>
        <v>204.35940863035279</v>
      </c>
      <c r="R42" t="s">
        <v>47</v>
      </c>
      <c r="S42">
        <f>0.81*S27*S38*W28/10</f>
        <v>241.82444289874462</v>
      </c>
      <c r="T42">
        <f>0.81*S27*T38*W28/10</f>
        <v>262.14250352943458</v>
      </c>
    </row>
    <row r="43" spans="1:32" x14ac:dyDescent="0.25">
      <c r="A43" t="s">
        <v>48</v>
      </c>
      <c r="B43">
        <f>B37*B41/10</f>
        <v>285.27501103220459</v>
      </c>
      <c r="C43">
        <f>C37*C41/10</f>
        <v>285.27501103220459</v>
      </c>
      <c r="R43" t="s">
        <v>48</v>
      </c>
      <c r="S43">
        <f>S37*S41/10</f>
        <v>-61.153044764395283</v>
      </c>
      <c r="T43">
        <f>T37*T41/10</f>
        <v>-16.435452551848694</v>
      </c>
    </row>
    <row r="44" spans="1:32" x14ac:dyDescent="0.25">
      <c r="A44" t="s">
        <v>49</v>
      </c>
      <c r="B44">
        <f>B36*F27/10</f>
        <v>489.125</v>
      </c>
      <c r="C44">
        <f>C36*F27/10</f>
        <v>489.125</v>
      </c>
      <c r="R44" t="s">
        <v>49</v>
      </c>
      <c r="S44">
        <f>S36*W27/10</f>
        <v>180.78059999999999</v>
      </c>
      <c r="T44">
        <f>T36*W27/10</f>
        <v>245.7364</v>
      </c>
    </row>
    <row r="45" spans="1:32" x14ac:dyDescent="0.25">
      <c r="A45" t="s">
        <v>50</v>
      </c>
      <c r="B45">
        <f>B44-B43-B42</f>
        <v>-0.50941966255737725</v>
      </c>
      <c r="C45">
        <f>C44-C43-C42</f>
        <v>-0.50941966255737725</v>
      </c>
      <c r="R45" t="s">
        <v>50</v>
      </c>
      <c r="S45">
        <f>S44-S43-S42</f>
        <v>0.10920186565064682</v>
      </c>
      <c r="T45">
        <f>T44-T43-T42</f>
        <v>2.9349022414123738E-2</v>
      </c>
    </row>
    <row r="46" spans="1:32" x14ac:dyDescent="0.25">
      <c r="A46" t="s">
        <v>51</v>
      </c>
      <c r="B46">
        <f>(B44*(B28-B29)-B43*B29-B42*0.416*B38)/100</f>
        <v>257.45347317722684</v>
      </c>
      <c r="C46">
        <f>-(C44*(B28-B29)-C43*B29-C42*0.416*C38)/100</f>
        <v>-257.45347317722684</v>
      </c>
      <c r="R46" t="s">
        <v>51</v>
      </c>
      <c r="S46">
        <f>(S44*(S28-S29)-S43*S29-S42*0.416*S38)/100</f>
        <v>31.454085603115509</v>
      </c>
      <c r="T46">
        <f>-(T44*(S28-S29)-T43*S29-T42*0.416*T38)/100</f>
        <v>-40.738880607201459</v>
      </c>
    </row>
    <row r="49" spans="1:51" x14ac:dyDescent="0.25">
      <c r="A49" t="s">
        <v>25</v>
      </c>
      <c r="C49">
        <v>3</v>
      </c>
      <c r="L49" s="6">
        <v>3</v>
      </c>
      <c r="M49" s="2">
        <v>7</v>
      </c>
      <c r="N49" s="2">
        <v>7</v>
      </c>
      <c r="O49" s="2">
        <v>11</v>
      </c>
      <c r="R49" t="s">
        <v>25</v>
      </c>
      <c r="T49">
        <v>3</v>
      </c>
      <c r="AC49" s="2">
        <v>3</v>
      </c>
      <c r="AD49" s="2">
        <v>7</v>
      </c>
      <c r="AE49" s="2">
        <v>7</v>
      </c>
      <c r="AF49" s="2">
        <v>11</v>
      </c>
      <c r="AV49" s="2"/>
      <c r="AW49" s="2"/>
      <c r="AX49" s="2"/>
      <c r="AY49" s="2"/>
    </row>
    <row r="50" spans="1:51" x14ac:dyDescent="0.25">
      <c r="J50" t="s">
        <v>26</v>
      </c>
      <c r="L50" s="7" t="s">
        <v>5</v>
      </c>
      <c r="M50" s="4" t="s">
        <v>5</v>
      </c>
      <c r="N50" s="4" t="s">
        <v>8</v>
      </c>
      <c r="O50" s="4" t="s">
        <v>8</v>
      </c>
      <c r="P50" t="s">
        <v>5</v>
      </c>
      <c r="Q50" t="s">
        <v>7</v>
      </c>
      <c r="AA50" t="s">
        <v>26</v>
      </c>
      <c r="AC50" s="4" t="s">
        <v>5</v>
      </c>
      <c r="AD50" s="4" t="s">
        <v>5</v>
      </c>
      <c r="AE50" s="4" t="s">
        <v>8</v>
      </c>
      <c r="AF50" s="4" t="s">
        <v>8</v>
      </c>
      <c r="AG50" t="s">
        <v>5</v>
      </c>
      <c r="AH50" t="s">
        <v>7</v>
      </c>
      <c r="AV50" s="4"/>
      <c r="AW50" s="4"/>
      <c r="AX50" s="4"/>
      <c r="AY50" s="4"/>
    </row>
    <row r="51" spans="1:51" x14ac:dyDescent="0.25">
      <c r="A51" t="s">
        <v>27</v>
      </c>
      <c r="B51">
        <v>30</v>
      </c>
      <c r="C51" t="s">
        <v>28</v>
      </c>
      <c r="E51" t="s">
        <v>29</v>
      </c>
      <c r="F51">
        <v>391.3</v>
      </c>
      <c r="G51" t="s">
        <v>30</v>
      </c>
      <c r="I51" t="s">
        <v>11</v>
      </c>
      <c r="J51" t="s">
        <v>3</v>
      </c>
      <c r="L51" s="7" t="s">
        <v>5</v>
      </c>
      <c r="M51" s="4" t="s">
        <v>5</v>
      </c>
      <c r="N51" s="4" t="s">
        <v>9</v>
      </c>
      <c r="O51" s="4" t="s">
        <v>9</v>
      </c>
      <c r="P51" t="s">
        <v>7</v>
      </c>
      <c r="Q51" t="s">
        <v>8</v>
      </c>
      <c r="R51" t="s">
        <v>27</v>
      </c>
      <c r="S51">
        <v>60</v>
      </c>
      <c r="T51" t="s">
        <v>28</v>
      </c>
      <c r="V51" t="s">
        <v>29</v>
      </c>
      <c r="W51">
        <v>391.3</v>
      </c>
      <c r="X51" t="s">
        <v>30</v>
      </c>
      <c r="Z51" t="s">
        <v>11</v>
      </c>
      <c r="AA51" t="s">
        <v>3</v>
      </c>
      <c r="AC51" s="4" t="s">
        <v>5</v>
      </c>
      <c r="AD51" s="4" t="s">
        <v>5</v>
      </c>
      <c r="AE51" s="4" t="s">
        <v>9</v>
      </c>
      <c r="AF51" s="4" t="s">
        <v>9</v>
      </c>
      <c r="AG51" t="s">
        <v>7</v>
      </c>
      <c r="AH51" t="s">
        <v>8</v>
      </c>
      <c r="AV51" s="4"/>
      <c r="AW51" s="4"/>
      <c r="AX51" s="4"/>
      <c r="AY51" s="4"/>
    </row>
    <row r="52" spans="1:51" x14ac:dyDescent="0.25">
      <c r="A52" t="s">
        <v>31</v>
      </c>
      <c r="B52">
        <v>60</v>
      </c>
      <c r="C52" t="s">
        <v>28</v>
      </c>
      <c r="E52" t="s">
        <v>32</v>
      </c>
      <c r="F52">
        <v>14.17</v>
      </c>
      <c r="G52" t="s">
        <v>30</v>
      </c>
      <c r="H52" s="8" t="s">
        <v>4</v>
      </c>
      <c r="I52">
        <v>12.5</v>
      </c>
      <c r="R52" t="s">
        <v>31</v>
      </c>
      <c r="S52">
        <v>22</v>
      </c>
      <c r="T52" t="s">
        <v>28</v>
      </c>
      <c r="V52" t="s">
        <v>32</v>
      </c>
      <c r="W52">
        <v>14.17</v>
      </c>
      <c r="X52" t="s">
        <v>30</v>
      </c>
      <c r="Y52" t="s">
        <v>4</v>
      </c>
      <c r="Z52">
        <v>12.5</v>
      </c>
    </row>
    <row r="53" spans="1:51" x14ac:dyDescent="0.25">
      <c r="A53" t="s">
        <v>33</v>
      </c>
      <c r="B53">
        <v>4</v>
      </c>
      <c r="C53" t="s">
        <v>28</v>
      </c>
      <c r="H53" s="8" t="s">
        <v>5</v>
      </c>
      <c r="I53">
        <v>10.96</v>
      </c>
      <c r="R53" t="s">
        <v>33</v>
      </c>
      <c r="S53">
        <v>4</v>
      </c>
      <c r="T53" t="s">
        <v>28</v>
      </c>
      <c r="Y53" t="s">
        <v>5</v>
      </c>
      <c r="Z53">
        <v>10.96</v>
      </c>
    </row>
    <row r="54" spans="1:51" x14ac:dyDescent="0.25">
      <c r="A54" t="s">
        <v>34</v>
      </c>
      <c r="B54">
        <f>B52-B53</f>
        <v>56</v>
      </c>
      <c r="C54" t="s">
        <v>28</v>
      </c>
      <c r="H54" s="8" t="s">
        <v>6</v>
      </c>
      <c r="I54">
        <v>9.36</v>
      </c>
      <c r="R54" t="s">
        <v>34</v>
      </c>
      <c r="S54">
        <f>S52-S53</f>
        <v>18</v>
      </c>
      <c r="T54" t="s">
        <v>28</v>
      </c>
      <c r="Y54" t="s">
        <v>6</v>
      </c>
      <c r="Z54">
        <v>9.36</v>
      </c>
    </row>
    <row r="55" spans="1:51" x14ac:dyDescent="0.25">
      <c r="H55" s="8" t="s">
        <v>7</v>
      </c>
      <c r="I55">
        <v>7.82</v>
      </c>
      <c r="Y55" t="s">
        <v>7</v>
      </c>
      <c r="Z55">
        <v>7.82</v>
      </c>
    </row>
    <row r="56" spans="1:51" x14ac:dyDescent="0.25">
      <c r="H56" s="8" t="s">
        <v>8</v>
      </c>
      <c r="I56">
        <v>6.28</v>
      </c>
      <c r="Y56" t="s">
        <v>8</v>
      </c>
      <c r="Z56">
        <v>6.28</v>
      </c>
    </row>
    <row r="57" spans="1:51" x14ac:dyDescent="0.25">
      <c r="H57" s="8" t="s">
        <v>9</v>
      </c>
      <c r="I57">
        <v>4.62</v>
      </c>
      <c r="L57" t="s">
        <v>35</v>
      </c>
      <c r="M57">
        <f>((B60-B61)*F51)/(0.81*B51*F52)</f>
        <v>0</v>
      </c>
      <c r="O57">
        <f>B59</f>
        <v>9</v>
      </c>
      <c r="Y57" t="s">
        <v>9</v>
      </c>
      <c r="Z57">
        <v>4.62</v>
      </c>
      <c r="AC57" t="s">
        <v>35</v>
      </c>
      <c r="AD57">
        <f>((S60-S61)*W51)/(0.81*S51*W52)</f>
        <v>-0.9432174274172237</v>
      </c>
      <c r="AF57">
        <f>S59</f>
        <v>9</v>
      </c>
    </row>
    <row r="58" spans="1:51" x14ac:dyDescent="0.25">
      <c r="H58" s="8" t="s">
        <v>9</v>
      </c>
      <c r="I58">
        <v>3.08</v>
      </c>
      <c r="L58" t="s">
        <v>36</v>
      </c>
      <c r="M58">
        <f>B61/B60</f>
        <v>1</v>
      </c>
      <c r="N58" t="s">
        <v>37</v>
      </c>
      <c r="O58">
        <f>(0.0035/0.00196)*M58</f>
        <v>1.7857142857142858</v>
      </c>
      <c r="Y58" t="s">
        <v>9</v>
      </c>
      <c r="Z58">
        <v>3.08</v>
      </c>
      <c r="AC58" t="s">
        <v>36</v>
      </c>
      <c r="AD58">
        <f>S61/S60</f>
        <v>1.3593073593073592</v>
      </c>
      <c r="AE58" t="s">
        <v>37</v>
      </c>
      <c r="AF58">
        <f>(0.0035/0.00196)*AD58</f>
        <v>2.4273345701917131</v>
      </c>
    </row>
    <row r="59" spans="1:51" x14ac:dyDescent="0.25">
      <c r="B59">
        <v>9</v>
      </c>
      <c r="C59" t="s">
        <v>38</v>
      </c>
      <c r="L59" t="s">
        <v>39</v>
      </c>
      <c r="M59">
        <f>(B60*F51)/(B51*B54*F52)</f>
        <v>0.18015290519877677</v>
      </c>
      <c r="S59">
        <v>9</v>
      </c>
      <c r="T59" t="s">
        <v>38</v>
      </c>
      <c r="AC59" t="s">
        <v>39</v>
      </c>
      <c r="AD59">
        <f>(S60*W51)/(S51*S54*W52)</f>
        <v>0.11812945973496432</v>
      </c>
    </row>
    <row r="60" spans="1:51" x14ac:dyDescent="0.25">
      <c r="A60" t="s">
        <v>40</v>
      </c>
      <c r="B60">
        <f>I53</f>
        <v>10.96</v>
      </c>
      <c r="C60">
        <f>B61</f>
        <v>10.96</v>
      </c>
      <c r="L60" t="s">
        <v>41</v>
      </c>
      <c r="M60">
        <f>(M59/(2*0.81))*((1-O58)+SQRT(((1-O58)^2)+((4*0.81*O58/M59)*B53/B54)))*B54</f>
        <v>5.7326936986665773</v>
      </c>
      <c r="R60" t="s">
        <v>40</v>
      </c>
      <c r="S60">
        <f>Z57</f>
        <v>4.62</v>
      </c>
      <c r="T60">
        <f>S61</f>
        <v>6.28</v>
      </c>
      <c r="AC60" t="s">
        <v>41</v>
      </c>
      <c r="AD60">
        <f>(AD59/(2*0.81))*((1-AF58)+SQRT(((1-AF58)^2)+((4*0.81*AF58/AD59)*S53/S54)))*S54</f>
        <v>3.5115113495262493</v>
      </c>
    </row>
    <row r="61" spans="1:51" x14ac:dyDescent="0.25">
      <c r="A61" t="s">
        <v>42</v>
      </c>
      <c r="B61">
        <f>I53</f>
        <v>10.96</v>
      </c>
      <c r="C61">
        <f>B60</f>
        <v>10.96</v>
      </c>
      <c r="R61" t="s">
        <v>42</v>
      </c>
      <c r="S61">
        <f>Z56</f>
        <v>6.28</v>
      </c>
      <c r="T61">
        <f>S60</f>
        <v>4.62</v>
      </c>
    </row>
    <row r="62" spans="1:51" x14ac:dyDescent="0.25">
      <c r="A62" t="s">
        <v>43</v>
      </c>
      <c r="B62">
        <f>M60</f>
        <v>5.7326936986665773</v>
      </c>
      <c r="C62">
        <f>M65</f>
        <v>5.7326936986665773</v>
      </c>
      <c r="L62" t="s">
        <v>35</v>
      </c>
      <c r="M62">
        <f>((C60-C61)*F51)/(0.81*B51*F52)</f>
        <v>0</v>
      </c>
      <c r="O62" t="str">
        <f>C59</f>
        <v>9'</v>
      </c>
      <c r="R62" t="s">
        <v>43</v>
      </c>
      <c r="S62">
        <f>AD60</f>
        <v>3.5115113495262493</v>
      </c>
      <c r="T62">
        <f>AD65</f>
        <v>3.8065481111116135</v>
      </c>
      <c r="AC62" t="s">
        <v>35</v>
      </c>
      <c r="AD62">
        <f>((T60-T61)*W51)/(0.81*S51*W52)</f>
        <v>0.9432174274172237</v>
      </c>
      <c r="AF62" t="str">
        <f>T59</f>
        <v>9'</v>
      </c>
    </row>
    <row r="63" spans="1:51" x14ac:dyDescent="0.25">
      <c r="A63" t="s">
        <v>44</v>
      </c>
      <c r="B63">
        <f>(B62-B53)/B62*0.0035</f>
        <v>1.0578670803122806E-3</v>
      </c>
      <c r="C63">
        <f>(C62-B53)/C62*0.0035</f>
        <v>1.0578670803122806E-3</v>
      </c>
      <c r="L63" t="s">
        <v>36</v>
      </c>
      <c r="M63">
        <f>C61/C60</f>
        <v>1</v>
      </c>
      <c r="N63" t="s">
        <v>37</v>
      </c>
      <c r="O63">
        <f>(0.0035/0.00196)*M63</f>
        <v>1.7857142857142858</v>
      </c>
      <c r="R63" t="s">
        <v>44</v>
      </c>
      <c r="S63">
        <f>(S62-S53)/S62*0.0035</f>
        <v>-4.868872990795802E-4</v>
      </c>
      <c r="T63">
        <f>(T62-S53)/T62*0.0035</f>
        <v>-1.778728631152456E-4</v>
      </c>
      <c r="AC63" t="s">
        <v>36</v>
      </c>
      <c r="AD63">
        <f>T61/T60</f>
        <v>0.73566878980891715</v>
      </c>
      <c r="AE63" t="s">
        <v>37</v>
      </c>
      <c r="AF63">
        <f>(0.0035/0.00196)*AD63</f>
        <v>1.3136942675159236</v>
      </c>
    </row>
    <row r="64" spans="1:51" x14ac:dyDescent="0.25">
      <c r="A64" t="s">
        <v>45</v>
      </c>
      <c r="B64">
        <f>B63*200000</f>
        <v>211.57341606245612</v>
      </c>
      <c r="C64">
        <f>C63*200000</f>
        <v>211.57341606245612</v>
      </c>
      <c r="L64" t="s">
        <v>39</v>
      </c>
      <c r="M64">
        <f>(C60*F51)/(B51*B54*F52)</f>
        <v>0.18015290519877677</v>
      </c>
      <c r="R64" t="s">
        <v>45</v>
      </c>
      <c r="S64">
        <f>S63*200000</f>
        <v>-97.37745981591604</v>
      </c>
      <c r="T64">
        <f>T63*200000</f>
        <v>-35.574572623049121</v>
      </c>
      <c r="AC64" t="s">
        <v>39</v>
      </c>
      <c r="AD64">
        <f>(T60*W51)/(S51*S54*W52)</f>
        <v>0.16057424396873937</v>
      </c>
    </row>
    <row r="65" spans="1:51" x14ac:dyDescent="0.25">
      <c r="A65" t="s">
        <v>46</v>
      </c>
      <c r="B65">
        <f>IF(ABS(B64)&gt;F51,F51*SIGN(B64),B64)</f>
        <v>211.57341606245612</v>
      </c>
      <c r="C65">
        <f>IF(ABS(C64)&gt;F51,F51*SIGN(C64),C64)</f>
        <v>211.57341606245612</v>
      </c>
      <c r="L65" t="s">
        <v>41</v>
      </c>
      <c r="M65">
        <f>(M64/(2*0.81))*((1-O63)+SQRT(((1-O63)^2)+((4*0.81*O63/M64)*B53/B54)))*B54</f>
        <v>5.7326936986665773</v>
      </c>
      <c r="R65" t="s">
        <v>46</v>
      </c>
      <c r="S65">
        <f>IF(ABS(S64)&gt;W51,W51*SIGN(S64),S64)</f>
        <v>-97.37745981591604</v>
      </c>
      <c r="T65">
        <f>IF(ABS(T64)&gt;W51,W51*SIGN(T64),T64)</f>
        <v>-35.574572623049121</v>
      </c>
      <c r="AC65" t="s">
        <v>41</v>
      </c>
      <c r="AD65">
        <f>(AD64/(2*0.81))*((1-AF63)+SQRT(((1-AF63)^2)+((4*0.81*AF63/AD64)*S53/S54)))*S54</f>
        <v>3.8065481111116135</v>
      </c>
    </row>
    <row r="66" spans="1:51" x14ac:dyDescent="0.25">
      <c r="A66" t="s">
        <v>47</v>
      </c>
      <c r="B66">
        <f>0.81*B51*B62*F52/10</f>
        <v>197.39441539555611</v>
      </c>
      <c r="C66">
        <f>0.81*B51*C62*F52/10</f>
        <v>197.39441539555611</v>
      </c>
      <c r="R66" t="s">
        <v>47</v>
      </c>
      <c r="S66">
        <f>0.81*S51*S62*W52/10</f>
        <v>241.82444289874462</v>
      </c>
      <c r="T66">
        <f>0.81*S51*T62*W52/10</f>
        <v>262.14250352943458</v>
      </c>
    </row>
    <row r="67" spans="1:51" x14ac:dyDescent="0.25">
      <c r="A67" t="s">
        <v>48</v>
      </c>
      <c r="B67">
        <f>B61*B65/10</f>
        <v>231.8844640044519</v>
      </c>
      <c r="C67">
        <f>C61*C65/10</f>
        <v>231.8844640044519</v>
      </c>
      <c r="R67" t="s">
        <v>48</v>
      </c>
      <c r="S67">
        <f>S61*S65/10</f>
        <v>-61.153044764395283</v>
      </c>
      <c r="T67">
        <f>T61*T65/10</f>
        <v>-16.435452551848694</v>
      </c>
    </row>
    <row r="68" spans="1:51" x14ac:dyDescent="0.25">
      <c r="A68" t="s">
        <v>49</v>
      </c>
      <c r="B68">
        <f>B60*F51/10</f>
        <v>428.8648</v>
      </c>
      <c r="C68">
        <f>C60*F51/10</f>
        <v>428.8648</v>
      </c>
      <c r="R68" t="s">
        <v>49</v>
      </c>
      <c r="S68">
        <f>S60*W51/10</f>
        <v>180.78059999999999</v>
      </c>
      <c r="T68">
        <f>T60*W51/10</f>
        <v>245.7364</v>
      </c>
    </row>
    <row r="69" spans="1:51" x14ac:dyDescent="0.25">
      <c r="A69" t="s">
        <v>50</v>
      </c>
      <c r="B69">
        <f>B68-B67-B66</f>
        <v>-0.41407940000800636</v>
      </c>
      <c r="C69">
        <f>C68-C67-C66</f>
        <v>-0.41407940000800636</v>
      </c>
      <c r="R69" t="s">
        <v>50</v>
      </c>
      <c r="S69">
        <f>S68-S67-S66</f>
        <v>0.10920186565064682</v>
      </c>
      <c r="T69">
        <f>T68-T67-T66</f>
        <v>2.9349022414123738E-2</v>
      </c>
    </row>
    <row r="70" spans="1:51" x14ac:dyDescent="0.25">
      <c r="A70" t="s">
        <v>51</v>
      </c>
      <c r="B70">
        <f>(B68*(B52-B53)-B67*B53-B66*0.416*B62)/100</f>
        <v>226.18144627925523</v>
      </c>
      <c r="C70">
        <f>-(C68*(B52-B53)-C67*B53-C66*0.416*C62)/100</f>
        <v>-226.18144627925523</v>
      </c>
      <c r="R70" t="s">
        <v>51</v>
      </c>
      <c r="S70">
        <f>(S68*(S52-S53)-S67*S53-S66*0.416*S62)/100</f>
        <v>31.454085603115509</v>
      </c>
      <c r="T70">
        <f>-(T68*(S52-S53)-T67*S53-T66*0.416*T62)/100</f>
        <v>-40.738880607201459</v>
      </c>
    </row>
    <row r="73" spans="1:51" x14ac:dyDescent="0.25">
      <c r="A73" t="s">
        <v>25</v>
      </c>
      <c r="C73">
        <v>4</v>
      </c>
      <c r="L73" s="6">
        <v>3</v>
      </c>
      <c r="M73" s="2">
        <v>7</v>
      </c>
      <c r="N73" s="2">
        <v>7</v>
      </c>
      <c r="O73" s="2">
        <v>11</v>
      </c>
      <c r="R73" t="s">
        <v>25</v>
      </c>
      <c r="T73">
        <v>4</v>
      </c>
      <c r="AC73" s="2">
        <v>3</v>
      </c>
      <c r="AD73" s="2">
        <v>7</v>
      </c>
      <c r="AE73" s="2">
        <v>7</v>
      </c>
      <c r="AF73" s="2">
        <v>11</v>
      </c>
      <c r="AK73" t="s">
        <v>25</v>
      </c>
      <c r="AM73">
        <v>4</v>
      </c>
      <c r="AV73" s="2">
        <v>3</v>
      </c>
      <c r="AW73" s="2">
        <v>7</v>
      </c>
      <c r="AX73" s="2">
        <v>7</v>
      </c>
      <c r="AY73" s="2">
        <v>11</v>
      </c>
    </row>
    <row r="74" spans="1:51" x14ac:dyDescent="0.25">
      <c r="J74" t="s">
        <v>26</v>
      </c>
      <c r="L74" s="7" t="s">
        <v>6</v>
      </c>
      <c r="M74" s="4" t="s">
        <v>7</v>
      </c>
      <c r="N74" s="4" t="s">
        <v>9</v>
      </c>
      <c r="O74" s="4" t="s">
        <v>9</v>
      </c>
      <c r="AA74" t="s">
        <v>26</v>
      </c>
      <c r="AC74" s="4" t="s">
        <v>6</v>
      </c>
      <c r="AD74" s="4" t="s">
        <v>7</v>
      </c>
      <c r="AE74" s="4" t="s">
        <v>9</v>
      </c>
      <c r="AF74" s="4" t="s">
        <v>9</v>
      </c>
      <c r="AG74" t="s">
        <v>6</v>
      </c>
      <c r="AH74" t="s">
        <v>8</v>
      </c>
      <c r="AT74" t="s">
        <v>26</v>
      </c>
      <c r="AV74" s="4" t="s">
        <v>6</v>
      </c>
      <c r="AW74" s="4" t="s">
        <v>7</v>
      </c>
      <c r="AX74" s="4" t="s">
        <v>9</v>
      </c>
      <c r="AY74" s="4" t="s">
        <v>9</v>
      </c>
    </row>
    <row r="75" spans="1:51" x14ac:dyDescent="0.25">
      <c r="A75" t="s">
        <v>27</v>
      </c>
      <c r="B75">
        <v>30</v>
      </c>
      <c r="C75" t="s">
        <v>28</v>
      </c>
      <c r="E75" t="s">
        <v>29</v>
      </c>
      <c r="F75">
        <v>391.3</v>
      </c>
      <c r="G75" t="s">
        <v>30</v>
      </c>
      <c r="I75" t="s">
        <v>11</v>
      </c>
      <c r="J75" t="s">
        <v>3</v>
      </c>
      <c r="L75" s="7" t="s">
        <v>7</v>
      </c>
      <c r="M75" s="4" t="s">
        <v>7</v>
      </c>
      <c r="N75" s="4" t="s">
        <v>9</v>
      </c>
      <c r="O75" s="4" t="s">
        <v>9</v>
      </c>
      <c r="R75" t="s">
        <v>27</v>
      </c>
      <c r="S75">
        <v>60</v>
      </c>
      <c r="T75" t="s">
        <v>28</v>
      </c>
      <c r="V75" t="s">
        <v>29</v>
      </c>
      <c r="W75">
        <v>391.3</v>
      </c>
      <c r="X75" t="s">
        <v>30</v>
      </c>
      <c r="Z75" t="s">
        <v>11</v>
      </c>
      <c r="AA75" t="s">
        <v>3</v>
      </c>
      <c r="AC75" s="4" t="s">
        <v>7</v>
      </c>
      <c r="AD75" s="4" t="s">
        <v>7</v>
      </c>
      <c r="AE75" s="4" t="s">
        <v>9</v>
      </c>
      <c r="AF75" s="4" t="s">
        <v>9</v>
      </c>
      <c r="AG75" t="s">
        <v>8</v>
      </c>
      <c r="AH75" t="s">
        <v>8</v>
      </c>
      <c r="AK75" t="s">
        <v>27</v>
      </c>
      <c r="AL75">
        <v>60</v>
      </c>
      <c r="AM75" t="s">
        <v>28</v>
      </c>
      <c r="AO75" t="s">
        <v>29</v>
      </c>
      <c r="AP75">
        <v>391.3</v>
      </c>
      <c r="AQ75" t="s">
        <v>30</v>
      </c>
      <c r="AS75" t="s">
        <v>11</v>
      </c>
      <c r="AT75" t="s">
        <v>3</v>
      </c>
      <c r="AV75" s="4" t="s">
        <v>7</v>
      </c>
      <c r="AW75" s="4" t="s">
        <v>7</v>
      </c>
      <c r="AX75" s="4" t="s">
        <v>9</v>
      </c>
      <c r="AY75" s="4" t="s">
        <v>9</v>
      </c>
    </row>
    <row r="76" spans="1:51" x14ac:dyDescent="0.25">
      <c r="A76" t="s">
        <v>31</v>
      </c>
      <c r="B76">
        <v>60</v>
      </c>
      <c r="C76" t="s">
        <v>28</v>
      </c>
      <c r="E76" t="s">
        <v>32</v>
      </c>
      <c r="F76">
        <v>14.17</v>
      </c>
      <c r="G76" t="s">
        <v>30</v>
      </c>
      <c r="H76" s="8" t="s">
        <v>4</v>
      </c>
      <c r="I76">
        <v>12.5</v>
      </c>
      <c r="R76" t="s">
        <v>31</v>
      </c>
      <c r="S76">
        <v>22</v>
      </c>
      <c r="T76" t="s">
        <v>28</v>
      </c>
      <c r="V76" t="s">
        <v>32</v>
      </c>
      <c r="W76">
        <v>14.17</v>
      </c>
      <c r="X76" t="s">
        <v>30</v>
      </c>
      <c r="Y76" t="s">
        <v>4</v>
      </c>
      <c r="Z76">
        <v>12.5</v>
      </c>
      <c r="AK76" t="s">
        <v>31</v>
      </c>
      <c r="AL76">
        <v>22</v>
      </c>
      <c r="AM76" t="s">
        <v>28</v>
      </c>
      <c r="AO76" t="s">
        <v>32</v>
      </c>
      <c r="AP76">
        <v>14.17</v>
      </c>
      <c r="AQ76" t="s">
        <v>30</v>
      </c>
      <c r="AR76" t="s">
        <v>4</v>
      </c>
      <c r="AS76">
        <v>12.5</v>
      </c>
    </row>
    <row r="77" spans="1:51" x14ac:dyDescent="0.25">
      <c r="A77" t="s">
        <v>33</v>
      </c>
      <c r="B77">
        <v>4</v>
      </c>
      <c r="C77" t="s">
        <v>28</v>
      </c>
      <c r="H77" s="8" t="s">
        <v>5</v>
      </c>
      <c r="I77">
        <v>10.96</v>
      </c>
      <c r="R77" t="s">
        <v>33</v>
      </c>
      <c r="S77">
        <v>4</v>
      </c>
      <c r="T77" t="s">
        <v>28</v>
      </c>
      <c r="Y77" t="s">
        <v>5</v>
      </c>
      <c r="Z77">
        <v>10.96</v>
      </c>
      <c r="AK77" t="s">
        <v>33</v>
      </c>
      <c r="AL77">
        <v>4</v>
      </c>
      <c r="AM77" t="s">
        <v>28</v>
      </c>
      <c r="AR77" t="s">
        <v>5</v>
      </c>
      <c r="AS77">
        <v>10.96</v>
      </c>
    </row>
    <row r="78" spans="1:51" x14ac:dyDescent="0.25">
      <c r="A78" t="s">
        <v>34</v>
      </c>
      <c r="B78">
        <f>B76-B77</f>
        <v>56</v>
      </c>
      <c r="C78" t="s">
        <v>28</v>
      </c>
      <c r="H78" s="8" t="s">
        <v>6</v>
      </c>
      <c r="I78">
        <v>9.36</v>
      </c>
      <c r="R78" t="s">
        <v>34</v>
      </c>
      <c r="S78">
        <f>S76-S77</f>
        <v>18</v>
      </c>
      <c r="T78" t="s">
        <v>28</v>
      </c>
      <c r="Y78" t="s">
        <v>6</v>
      </c>
      <c r="Z78">
        <v>9.36</v>
      </c>
      <c r="AK78" t="s">
        <v>34</v>
      </c>
      <c r="AL78">
        <f>AL76-AL77</f>
        <v>18</v>
      </c>
      <c r="AM78" t="s">
        <v>28</v>
      </c>
      <c r="AR78" t="s">
        <v>6</v>
      </c>
      <c r="AS78">
        <v>9.36</v>
      </c>
    </row>
    <row r="79" spans="1:51" x14ac:dyDescent="0.25">
      <c r="H79" s="8" t="s">
        <v>7</v>
      </c>
      <c r="I79">
        <v>7.82</v>
      </c>
      <c r="Y79" t="s">
        <v>7</v>
      </c>
      <c r="Z79">
        <v>7.82</v>
      </c>
      <c r="AR79" t="s">
        <v>7</v>
      </c>
      <c r="AS79">
        <v>7.82</v>
      </c>
    </row>
    <row r="80" spans="1:51" x14ac:dyDescent="0.25">
      <c r="H80" s="8" t="s">
        <v>8</v>
      </c>
      <c r="I80">
        <v>6.28</v>
      </c>
      <c r="Y80" t="s">
        <v>8</v>
      </c>
      <c r="Z80">
        <v>6.28</v>
      </c>
      <c r="AR80" t="s">
        <v>8</v>
      </c>
      <c r="AS80">
        <v>6.28</v>
      </c>
    </row>
    <row r="81" spans="1:51" x14ac:dyDescent="0.25">
      <c r="H81" s="8" t="s">
        <v>9</v>
      </c>
      <c r="I81">
        <v>4.62</v>
      </c>
      <c r="L81" t="s">
        <v>35</v>
      </c>
      <c r="M81">
        <f>((B84-B85)*F75)/(0.81*B75*F76)</f>
        <v>-1.7500660701476185</v>
      </c>
      <c r="O81">
        <f>B83</f>
        <v>9</v>
      </c>
      <c r="Y81" t="s">
        <v>9</v>
      </c>
      <c r="Z81">
        <v>4.62</v>
      </c>
      <c r="AC81" t="s">
        <v>35</v>
      </c>
      <c r="AD81">
        <f>((S84-S85)*W75)/(0.81*S75*W76)</f>
        <v>0</v>
      </c>
      <c r="AF81">
        <f>S83</f>
        <v>9</v>
      </c>
      <c r="AR81" t="s">
        <v>9</v>
      </c>
      <c r="AS81">
        <v>4.62</v>
      </c>
      <c r="AV81" t="s">
        <v>35</v>
      </c>
      <c r="AW81">
        <f>((AL84-AL85)*AP75)/(0.81*AL75*AP76)</f>
        <v>0</v>
      </c>
      <c r="AY81">
        <f>AL83</f>
        <v>9</v>
      </c>
    </row>
    <row r="82" spans="1:51" x14ac:dyDescent="0.25">
      <c r="H82" s="8" t="s">
        <v>9</v>
      </c>
      <c r="I82">
        <v>3.08</v>
      </c>
      <c r="L82" t="s">
        <v>36</v>
      </c>
      <c r="M82">
        <f>B85/B84</f>
        <v>1.19693094629156</v>
      </c>
      <c r="N82" t="s">
        <v>37</v>
      </c>
      <c r="O82">
        <f>(0.0035/0.00196)*M82</f>
        <v>2.1373766898063575</v>
      </c>
      <c r="Y82" t="s">
        <v>9</v>
      </c>
      <c r="Z82">
        <v>3.08</v>
      </c>
      <c r="AC82" t="s">
        <v>36</v>
      </c>
      <c r="AD82">
        <f>S85/S84</f>
        <v>1</v>
      </c>
      <c r="AE82" t="s">
        <v>37</v>
      </c>
      <c r="AF82">
        <f>(0.0035/0.00196)*AD82</f>
        <v>1.7857142857142858</v>
      </c>
      <c r="AR82" t="s">
        <v>9</v>
      </c>
      <c r="AS82">
        <v>3.08</v>
      </c>
      <c r="AV82" t="s">
        <v>36</v>
      </c>
      <c r="AW82">
        <f>AL85/AL84</f>
        <v>1</v>
      </c>
      <c r="AX82" t="s">
        <v>37</v>
      </c>
      <c r="AY82">
        <f>(0.0035/0.00196)*AW82</f>
        <v>1.7857142857142858</v>
      </c>
    </row>
    <row r="83" spans="1:51" x14ac:dyDescent="0.25">
      <c r="B83">
        <v>9</v>
      </c>
      <c r="C83" t="s">
        <v>38</v>
      </c>
      <c r="L83" t="s">
        <v>39</v>
      </c>
      <c r="M83">
        <f>(B84*F75)/(B75*B78*F76)</f>
        <v>0.12853975535168197</v>
      </c>
      <c r="S83">
        <v>9</v>
      </c>
      <c r="T83" t="s">
        <v>38</v>
      </c>
      <c r="AC83" t="s">
        <v>39</v>
      </c>
      <c r="AD83">
        <f>(S84*W75)/(S75*S78*W76)</f>
        <v>0.11812945973496432</v>
      </c>
      <c r="AL83">
        <v>9</v>
      </c>
      <c r="AM83" t="s">
        <v>38</v>
      </c>
      <c r="AV83" t="s">
        <v>39</v>
      </c>
      <c r="AW83">
        <f>(AL84*AP75)/(AL75*AL78*AP76)</f>
        <v>0.11812945973496432</v>
      </c>
    </row>
    <row r="84" spans="1:51" x14ac:dyDescent="0.25">
      <c r="A84" t="s">
        <v>40</v>
      </c>
      <c r="B84">
        <f>I79</f>
        <v>7.82</v>
      </c>
      <c r="C84">
        <f>B85</f>
        <v>9.36</v>
      </c>
      <c r="L84" t="s">
        <v>41</v>
      </c>
      <c r="M84">
        <f>(M83/(2*0.81))*((1-O82)+SQRT(((1-O82)^2)+((4*0.81*O82/M83)*B77/B78)))*B78</f>
        <v>5.0218224713176447</v>
      </c>
      <c r="R84" t="s">
        <v>40</v>
      </c>
      <c r="S84">
        <f>Z81</f>
        <v>4.62</v>
      </c>
      <c r="T84">
        <f>S85</f>
        <v>4.62</v>
      </c>
      <c r="AC84" t="s">
        <v>41</v>
      </c>
      <c r="AD84">
        <f>(AD83/(2*0.81))*((1-AF82)+SQRT(((1-AF82)^2)+((4*0.81*AF82/AD83)*S77/S78)))*S78</f>
        <v>3.4200327527017995</v>
      </c>
      <c r="AK84" t="s">
        <v>40</v>
      </c>
      <c r="AL84">
        <f>AS81</f>
        <v>4.62</v>
      </c>
      <c r="AM84">
        <f>AL85</f>
        <v>4.62</v>
      </c>
      <c r="AV84" t="s">
        <v>41</v>
      </c>
      <c r="AW84">
        <f>(AW83/(2*0.81))*((1-AY82)+SQRT(((1-AY82)^2)+((4*0.81*AY82/AW83)*AL77/AL78)))*AL78</f>
        <v>3.4200327527017995</v>
      </c>
    </row>
    <row r="85" spans="1:51" x14ac:dyDescent="0.25">
      <c r="A85" t="s">
        <v>42</v>
      </c>
      <c r="B85">
        <f>I78</f>
        <v>9.36</v>
      </c>
      <c r="C85">
        <f>B84</f>
        <v>7.82</v>
      </c>
      <c r="R85" t="s">
        <v>42</v>
      </c>
      <c r="S85">
        <f>Z81</f>
        <v>4.62</v>
      </c>
      <c r="T85">
        <f>S84</f>
        <v>4.62</v>
      </c>
      <c r="AK85" t="s">
        <v>42</v>
      </c>
      <c r="AL85">
        <f>AS81</f>
        <v>4.62</v>
      </c>
      <c r="AM85">
        <f>AL84</f>
        <v>4.62</v>
      </c>
    </row>
    <row r="86" spans="1:51" x14ac:dyDescent="0.25">
      <c r="A86" t="s">
        <v>43</v>
      </c>
      <c r="B86">
        <f>M84</f>
        <v>5.0218224713176447</v>
      </c>
      <c r="C86">
        <f>M89</f>
        <v>5.7695777660037777</v>
      </c>
      <c r="L86" t="s">
        <v>35</v>
      </c>
      <c r="M86">
        <f>((C84-C85)*F75)/(0.81*B75*F76)</f>
        <v>1.7500660701476185</v>
      </c>
      <c r="O86" t="str">
        <f>C83</f>
        <v>9'</v>
      </c>
      <c r="R86" t="s">
        <v>43</v>
      </c>
      <c r="S86">
        <f>AD84</f>
        <v>3.4200327527017995</v>
      </c>
      <c r="T86">
        <f>AD89</f>
        <v>3.4200327527017995</v>
      </c>
      <c r="AC86" t="s">
        <v>35</v>
      </c>
      <c r="AD86">
        <f>((T84-T85)*W75)/(0.81*S75*W76)</f>
        <v>0</v>
      </c>
      <c r="AF86" t="str">
        <f>T83</f>
        <v>9'</v>
      </c>
      <c r="AK86" t="s">
        <v>43</v>
      </c>
      <c r="AL86">
        <f>AW84</f>
        <v>3.4200327527017995</v>
      </c>
      <c r="AM86">
        <f>AW89</f>
        <v>3.4200327527017995</v>
      </c>
      <c r="AV86" t="s">
        <v>35</v>
      </c>
      <c r="AW86">
        <f>((AM84-AM85)*AP75)/(0.81*AL75*AP76)</f>
        <v>0</v>
      </c>
      <c r="AY86" t="str">
        <f>AM83</f>
        <v>9'</v>
      </c>
    </row>
    <row r="87" spans="1:51" x14ac:dyDescent="0.25">
      <c r="A87" t="s">
        <v>44</v>
      </c>
      <c r="B87">
        <f>(B86-B77)/B86*0.0035</f>
        <v>7.1216747904538592E-4</v>
      </c>
      <c r="C87">
        <f>(C86-B77)/C86*0.0035</f>
        <v>1.0734792791090297E-3</v>
      </c>
      <c r="L87" t="s">
        <v>36</v>
      </c>
      <c r="M87">
        <f>C85/C84</f>
        <v>0.8354700854700855</v>
      </c>
      <c r="N87" t="s">
        <v>37</v>
      </c>
      <c r="O87">
        <f>(0.0035/0.00196)*M87</f>
        <v>1.4919108669108669</v>
      </c>
      <c r="R87" t="s">
        <v>44</v>
      </c>
      <c r="S87">
        <f>(S86-S77)/S86*0.0035</f>
        <v>-5.935280485077542E-4</v>
      </c>
      <c r="T87">
        <f>(T86-S77)/T86*0.0035</f>
        <v>-5.935280485077542E-4</v>
      </c>
      <c r="AC87" t="s">
        <v>36</v>
      </c>
      <c r="AD87">
        <f>T85/T84</f>
        <v>1</v>
      </c>
      <c r="AE87" t="s">
        <v>37</v>
      </c>
      <c r="AF87">
        <f>(0.0035/0.00196)*AD87</f>
        <v>1.7857142857142858</v>
      </c>
      <c r="AK87" t="s">
        <v>44</v>
      </c>
      <c r="AL87">
        <f>(AL86-AL77)/AL86*0.0035</f>
        <v>-5.935280485077542E-4</v>
      </c>
      <c r="AM87">
        <f>(AM86-AL77)/AM86*0.0035</f>
        <v>-5.935280485077542E-4</v>
      </c>
      <c r="AV87" t="s">
        <v>36</v>
      </c>
      <c r="AW87">
        <f>AM85/AM84</f>
        <v>1</v>
      </c>
      <c r="AX87" t="s">
        <v>37</v>
      </c>
      <c r="AY87">
        <f>(0.0035/0.00196)*AW87</f>
        <v>1.7857142857142858</v>
      </c>
    </row>
    <row r="88" spans="1:51" x14ac:dyDescent="0.25">
      <c r="A88" t="s">
        <v>45</v>
      </c>
      <c r="B88">
        <f>B87*200000</f>
        <v>142.43349580907719</v>
      </c>
      <c r="C88">
        <f>C87*200000</f>
        <v>214.69585582180594</v>
      </c>
      <c r="L88" t="s">
        <v>39</v>
      </c>
      <c r="M88">
        <f>(C84*F75)/(B75*B78*F76)</f>
        <v>0.15385321100917432</v>
      </c>
      <c r="R88" t="s">
        <v>45</v>
      </c>
      <c r="S88">
        <f>S87*200000</f>
        <v>-118.70560970155084</v>
      </c>
      <c r="T88">
        <f>T87*200000</f>
        <v>-118.70560970155084</v>
      </c>
      <c r="AC88" t="s">
        <v>39</v>
      </c>
      <c r="AD88">
        <f>(T84*W75)/(S75*S78*W76)</f>
        <v>0.11812945973496432</v>
      </c>
      <c r="AK88" t="s">
        <v>45</v>
      </c>
      <c r="AL88">
        <f>AL87*200000</f>
        <v>-118.70560970155084</v>
      </c>
      <c r="AM88">
        <f>AM87*200000</f>
        <v>-118.70560970155084</v>
      </c>
      <c r="AV88" t="s">
        <v>39</v>
      </c>
      <c r="AW88">
        <f>(AM84*AP75)/(AL75*AL78*AP76)</f>
        <v>0.11812945973496432</v>
      </c>
    </row>
    <row r="89" spans="1:51" x14ac:dyDescent="0.25">
      <c r="A89" t="s">
        <v>46</v>
      </c>
      <c r="B89">
        <f>IF(ABS(B88)&gt;F75,F75*SIGN(B88),B88)</f>
        <v>142.43349580907719</v>
      </c>
      <c r="C89">
        <f>IF(ABS(C88)&gt;F75,F75*SIGN(C88),C88)</f>
        <v>214.69585582180594</v>
      </c>
      <c r="L89" t="s">
        <v>41</v>
      </c>
      <c r="M89">
        <f>(M88/(2*0.81))*((1-O87)+SQRT(((1-O87)^2)+((4*0.81*O87/M88)*B77/B78)))*B78</f>
        <v>5.7695777660037777</v>
      </c>
      <c r="R89" t="s">
        <v>46</v>
      </c>
      <c r="S89">
        <f>IF(ABS(S88)&gt;W75,W75*SIGN(S88),S88)</f>
        <v>-118.70560970155084</v>
      </c>
      <c r="T89">
        <f>IF(ABS(T88)&gt;W75,W75*SIGN(T88),T88)</f>
        <v>-118.70560970155084</v>
      </c>
      <c r="AC89" t="s">
        <v>41</v>
      </c>
      <c r="AD89">
        <f>(AD88/(2*0.81))*((1-AF87)+SQRT(((1-AF87)^2)+((4*0.81*AF87/AD88)*S77/S78)))*S78</f>
        <v>3.4200327527017995</v>
      </c>
      <c r="AK89" t="s">
        <v>46</v>
      </c>
      <c r="AL89">
        <f>IF(ABS(AL88)&gt;AP75,AP75*SIGN(AL88),AL88)</f>
        <v>-118.70560970155084</v>
      </c>
      <c r="AM89">
        <f>IF(ABS(AM88)&gt;AP75,AP75*SIGN(AM88),AM88)</f>
        <v>-118.70560970155084</v>
      </c>
      <c r="AV89" t="s">
        <v>41</v>
      </c>
      <c r="AW89">
        <f>(AW88/(2*0.81))*((1-AY87)+SQRT(((1-AY87)^2)+((4*0.81*AY87/AW88)*AL77/AL78)))*AL78</f>
        <v>3.4200327527017995</v>
      </c>
    </row>
    <row r="90" spans="1:51" x14ac:dyDescent="0.25">
      <c r="A90" t="s">
        <v>47</v>
      </c>
      <c r="B90">
        <f>0.81*B75*B86*F76/10</f>
        <v>172.91691533712759</v>
      </c>
      <c r="C90">
        <f>0.81*B75*C86*F76/10</f>
        <v>198.66444817458469</v>
      </c>
      <c r="R90" t="s">
        <v>47</v>
      </c>
      <c r="S90">
        <f>0.81*S75*S86*W76/10</f>
        <v>235.52465955411267</v>
      </c>
      <c r="T90">
        <f>0.81*S75*T86*W76/10</f>
        <v>235.52465955411267</v>
      </c>
      <c r="AK90" t="s">
        <v>47</v>
      </c>
      <c r="AL90">
        <f>0.81*AL75*AL86*AP76/10</f>
        <v>235.52465955411267</v>
      </c>
      <c r="AM90">
        <f>0.81*AL75*AM86*AP76/10</f>
        <v>235.52465955411267</v>
      </c>
    </row>
    <row r="91" spans="1:51" x14ac:dyDescent="0.25">
      <c r="A91" t="s">
        <v>48</v>
      </c>
      <c r="B91">
        <f>B85*B89/10</f>
        <v>133.31775207729623</v>
      </c>
      <c r="C91">
        <f>C85*C89/10</f>
        <v>167.89215925265225</v>
      </c>
      <c r="R91" t="s">
        <v>48</v>
      </c>
      <c r="S91">
        <f>S85*S89/10</f>
        <v>-54.841991682116486</v>
      </c>
      <c r="T91">
        <f>T85*T89/10</f>
        <v>-54.841991682116486</v>
      </c>
      <c r="AK91" t="s">
        <v>48</v>
      </c>
      <c r="AL91">
        <f>AL85*AL89/10</f>
        <v>-54.841991682116486</v>
      </c>
      <c r="AM91">
        <f>AM85*AM89/10</f>
        <v>-54.841991682116486</v>
      </c>
    </row>
    <row r="92" spans="1:51" x14ac:dyDescent="0.25">
      <c r="A92" t="s">
        <v>49</v>
      </c>
      <c r="B92">
        <f>B84*F75/10</f>
        <v>305.99660000000006</v>
      </c>
      <c r="C92">
        <f>C84*F75/10</f>
        <v>366.2568</v>
      </c>
      <c r="R92" t="s">
        <v>49</v>
      </c>
      <c r="S92">
        <f>S84*W75/10</f>
        <v>180.78059999999999</v>
      </c>
      <c r="T92">
        <f>T84*W75/10</f>
        <v>180.78059999999999</v>
      </c>
      <c r="AK92" t="s">
        <v>49</v>
      </c>
      <c r="AL92">
        <f>AL84*AP75/10</f>
        <v>180.78059999999999</v>
      </c>
      <c r="AM92">
        <f>AM84*AP75/10</f>
        <v>180.78059999999999</v>
      </c>
    </row>
    <row r="93" spans="1:51" x14ac:dyDescent="0.25">
      <c r="A93" t="s">
        <v>50</v>
      </c>
      <c r="B93">
        <f>B92-B91-B90</f>
        <v>-0.23806741442376733</v>
      </c>
      <c r="C93">
        <f>C92-C91-C90</f>
        <v>-0.2998074272369422</v>
      </c>
      <c r="R93" t="s">
        <v>50</v>
      </c>
      <c r="S93">
        <f>S92-S91-S90</f>
        <v>9.7932128003805019E-2</v>
      </c>
      <c r="T93">
        <f>T92-T91-T90</f>
        <v>9.7932128003805019E-2</v>
      </c>
      <c r="AK93" t="s">
        <v>50</v>
      </c>
      <c r="AL93">
        <f>AL92-AL91-AL90</f>
        <v>9.7932128003805019E-2</v>
      </c>
      <c r="AM93">
        <f>AM92-AM91-AM90</f>
        <v>9.7932128003805019E-2</v>
      </c>
    </row>
    <row r="94" spans="1:51" x14ac:dyDescent="0.25">
      <c r="A94" t="s">
        <v>51</v>
      </c>
      <c r="B94">
        <f>(B92*(B76-B77)-B91*B77-B90*0.416*B86)/100</f>
        <v>162.41301642428678</v>
      </c>
      <c r="C94">
        <f>-(C92*(B76-B77)-C91*B77-C90*0.416*C86)/100</f>
        <v>-193.61988810026659</v>
      </c>
      <c r="R94" t="s">
        <v>51</v>
      </c>
      <c r="S94">
        <f>(S92*(S76-S77)-S91*S77-S90*0.416*S86)/100</f>
        <v>31.383299140349596</v>
      </c>
      <c r="T94">
        <f>-(T92*(S76-S77)-T91*S77-T90*0.416*T86)/100</f>
        <v>-31.383299140349596</v>
      </c>
      <c r="AK94" t="s">
        <v>51</v>
      </c>
      <c r="AL94">
        <f>(AL92*(AL76-AL77)-AL91*AL77-AL90*0.416*AL86)/100</f>
        <v>31.383299140349596</v>
      </c>
      <c r="AM94">
        <f>-(AM92*(AL76-AL77)-AM91*AL77-AM90*0.416*AM86)/100</f>
        <v>-31.383299140349596</v>
      </c>
      <c r="AO94" t="s">
        <v>53</v>
      </c>
    </row>
    <row r="95" spans="1:51" x14ac:dyDescent="0.25">
      <c r="A95" t="s">
        <v>25</v>
      </c>
      <c r="C95">
        <v>5</v>
      </c>
      <c r="L95" s="2">
        <v>3</v>
      </c>
      <c r="M95" s="2">
        <v>7</v>
      </c>
      <c r="N95" s="2">
        <v>7</v>
      </c>
      <c r="O95" s="2">
        <v>11</v>
      </c>
      <c r="R95" t="s">
        <v>25</v>
      </c>
      <c r="T95">
        <v>5</v>
      </c>
      <c r="AC95" s="2">
        <v>3</v>
      </c>
      <c r="AD95" s="2">
        <v>7</v>
      </c>
      <c r="AE95" s="2">
        <v>7</v>
      </c>
      <c r="AF95" s="2">
        <v>11</v>
      </c>
      <c r="AV95" s="2"/>
      <c r="AW95" s="2"/>
      <c r="AX95" s="2"/>
      <c r="AY95" s="2"/>
    </row>
    <row r="96" spans="1:51" x14ac:dyDescent="0.25">
      <c r="J96" t="s">
        <v>26</v>
      </c>
      <c r="L96" s="4" t="s">
        <v>8</v>
      </c>
      <c r="M96" s="4" t="s">
        <v>8</v>
      </c>
      <c r="N96" s="4" t="s">
        <v>9</v>
      </c>
      <c r="O96" s="4" t="s">
        <v>9</v>
      </c>
      <c r="AA96" t="s">
        <v>26</v>
      </c>
      <c r="AC96" s="4" t="s">
        <v>8</v>
      </c>
      <c r="AD96" s="4" t="s">
        <v>8</v>
      </c>
      <c r="AE96" s="4" t="s">
        <v>9</v>
      </c>
      <c r="AF96" s="4" t="s">
        <v>9</v>
      </c>
      <c r="AG96" t="s">
        <v>7</v>
      </c>
      <c r="AH96" t="s">
        <v>8</v>
      </c>
      <c r="AV96" s="4"/>
      <c r="AW96" s="4"/>
      <c r="AX96" s="4"/>
      <c r="AY96" s="4"/>
    </row>
    <row r="97" spans="1:51" x14ac:dyDescent="0.25">
      <c r="A97" t="s">
        <v>27</v>
      </c>
      <c r="B97">
        <v>30</v>
      </c>
      <c r="C97" t="s">
        <v>28</v>
      </c>
      <c r="E97" t="s">
        <v>29</v>
      </c>
      <c r="F97">
        <v>391.3</v>
      </c>
      <c r="G97" t="s">
        <v>30</v>
      </c>
      <c r="I97" t="s">
        <v>11</v>
      </c>
      <c r="J97" t="s">
        <v>3</v>
      </c>
      <c r="L97" s="4" t="s">
        <v>9</v>
      </c>
      <c r="M97" s="4" t="s">
        <v>9</v>
      </c>
      <c r="N97" s="4" t="s">
        <v>9</v>
      </c>
      <c r="O97" s="4" t="s">
        <v>9</v>
      </c>
      <c r="R97" t="s">
        <v>27</v>
      </c>
      <c r="S97">
        <v>60</v>
      </c>
      <c r="T97" t="s">
        <v>28</v>
      </c>
      <c r="V97" t="s">
        <v>29</v>
      </c>
      <c r="W97">
        <v>391.3</v>
      </c>
      <c r="X97" t="s">
        <v>30</v>
      </c>
      <c r="Z97" t="s">
        <v>11</v>
      </c>
      <c r="AA97" t="s">
        <v>3</v>
      </c>
      <c r="AC97" s="4" t="s">
        <v>9</v>
      </c>
      <c r="AD97" s="4" t="s">
        <v>9</v>
      </c>
      <c r="AE97" s="4" t="s">
        <v>9</v>
      </c>
      <c r="AF97" s="4" t="s">
        <v>9</v>
      </c>
      <c r="AG97" t="s">
        <v>9</v>
      </c>
      <c r="AH97" t="s">
        <v>9</v>
      </c>
      <c r="AV97" s="4"/>
      <c r="AW97" s="4"/>
      <c r="AX97" s="4"/>
      <c r="AY97" s="4"/>
    </row>
    <row r="98" spans="1:51" x14ac:dyDescent="0.25">
      <c r="A98" t="s">
        <v>31</v>
      </c>
      <c r="B98">
        <v>50</v>
      </c>
      <c r="C98" t="s">
        <v>28</v>
      </c>
      <c r="E98" t="s">
        <v>32</v>
      </c>
      <c r="F98">
        <v>14.17</v>
      </c>
      <c r="G98" t="s">
        <v>30</v>
      </c>
      <c r="H98" s="8" t="s">
        <v>4</v>
      </c>
      <c r="I98">
        <v>12.5</v>
      </c>
      <c r="R98" t="s">
        <v>31</v>
      </c>
      <c r="S98">
        <v>22</v>
      </c>
      <c r="T98" t="s">
        <v>28</v>
      </c>
      <c r="V98" t="s">
        <v>32</v>
      </c>
      <c r="W98">
        <v>14.17</v>
      </c>
      <c r="X98" t="s">
        <v>30</v>
      </c>
      <c r="Y98" t="s">
        <v>4</v>
      </c>
      <c r="Z98">
        <v>12.5</v>
      </c>
    </row>
    <row r="99" spans="1:51" x14ac:dyDescent="0.25">
      <c r="A99" t="s">
        <v>33</v>
      </c>
      <c r="B99">
        <v>4</v>
      </c>
      <c r="C99" t="s">
        <v>28</v>
      </c>
      <c r="H99" s="8" t="s">
        <v>5</v>
      </c>
      <c r="I99">
        <v>10.96</v>
      </c>
      <c r="R99" t="s">
        <v>33</v>
      </c>
      <c r="S99">
        <v>4</v>
      </c>
      <c r="T99" t="s">
        <v>28</v>
      </c>
      <c r="Y99" t="s">
        <v>5</v>
      </c>
      <c r="Z99">
        <v>10.96</v>
      </c>
    </row>
    <row r="100" spans="1:51" x14ac:dyDescent="0.25">
      <c r="A100" t="s">
        <v>34</v>
      </c>
      <c r="B100">
        <f>B98-B99</f>
        <v>46</v>
      </c>
      <c r="C100" t="s">
        <v>28</v>
      </c>
      <c r="H100" s="8" t="s">
        <v>6</v>
      </c>
      <c r="I100">
        <v>9.36</v>
      </c>
      <c r="R100" t="s">
        <v>34</v>
      </c>
      <c r="S100">
        <f>S98-S99</f>
        <v>18</v>
      </c>
      <c r="T100" t="s">
        <v>28</v>
      </c>
      <c r="Y100" t="s">
        <v>6</v>
      </c>
      <c r="Z100">
        <v>9.36</v>
      </c>
    </row>
    <row r="101" spans="1:51" x14ac:dyDescent="0.25">
      <c r="H101" s="8" t="s">
        <v>7</v>
      </c>
      <c r="I101">
        <v>7.82</v>
      </c>
      <c r="Y101" t="s">
        <v>7</v>
      </c>
      <c r="Z101">
        <v>7.82</v>
      </c>
    </row>
    <row r="102" spans="1:51" x14ac:dyDescent="0.25">
      <c r="H102" s="8" t="s">
        <v>8</v>
      </c>
      <c r="I102">
        <v>6.28</v>
      </c>
      <c r="Y102" t="s">
        <v>8</v>
      </c>
      <c r="Z102">
        <v>6.28</v>
      </c>
    </row>
    <row r="103" spans="1:51" x14ac:dyDescent="0.25">
      <c r="H103" s="8" t="s">
        <v>9</v>
      </c>
      <c r="I103">
        <v>4.62</v>
      </c>
      <c r="L103" t="s">
        <v>35</v>
      </c>
      <c r="M103">
        <f>((B106-B107)*F97)/(0.81*B97*F98)</f>
        <v>-1.8864348548344474</v>
      </c>
      <c r="O103">
        <f>B105</f>
        <v>9</v>
      </c>
      <c r="Y103" t="s">
        <v>9</v>
      </c>
      <c r="Z103">
        <v>4.62</v>
      </c>
      <c r="AC103" t="s">
        <v>35</v>
      </c>
      <c r="AD103">
        <f>((S106-S107)*W97)/(0.81*S97*W98)</f>
        <v>0</v>
      </c>
      <c r="AF103">
        <f>S105</f>
        <v>9</v>
      </c>
    </row>
    <row r="104" spans="1:51" x14ac:dyDescent="0.25">
      <c r="H104" s="8" t="s">
        <v>9</v>
      </c>
      <c r="I104">
        <v>3.08</v>
      </c>
      <c r="L104" t="s">
        <v>36</v>
      </c>
      <c r="M104">
        <f>B107/B106</f>
        <v>1.3593073593073592</v>
      </c>
      <c r="N104" t="s">
        <v>37</v>
      </c>
      <c r="O104">
        <f>(0.0035/0.00196)*M104</f>
        <v>2.4273345701917131</v>
      </c>
      <c r="Y104" t="s">
        <v>9</v>
      </c>
      <c r="Z104">
        <v>3.08</v>
      </c>
      <c r="AC104" t="s">
        <v>36</v>
      </c>
      <c r="AD104">
        <f>S107/S106</f>
        <v>1</v>
      </c>
      <c r="AE104" t="s">
        <v>37</v>
      </c>
      <c r="AF104">
        <f>(0.0035/0.00196)*AD104</f>
        <v>1.7857142857142858</v>
      </c>
    </row>
    <row r="105" spans="1:51" x14ac:dyDescent="0.25">
      <c r="B105">
        <v>9</v>
      </c>
      <c r="C105" t="s">
        <v>38</v>
      </c>
      <c r="L105" t="s">
        <v>39</v>
      </c>
      <c r="M105">
        <f>(B106*F97)/(B97*B100*F98)</f>
        <v>9.2449142401276441E-2</v>
      </c>
      <c r="S105">
        <v>9</v>
      </c>
      <c r="T105" t="s">
        <v>38</v>
      </c>
      <c r="AC105" t="s">
        <v>39</v>
      </c>
      <c r="AD105">
        <f>(S106*W97)/(S97*S100*W98)</f>
        <v>0.11812945973496432</v>
      </c>
    </row>
    <row r="106" spans="1:51" x14ac:dyDescent="0.25">
      <c r="A106" t="s">
        <v>40</v>
      </c>
      <c r="B106">
        <f>I103</f>
        <v>4.62</v>
      </c>
      <c r="C106">
        <f>B107</f>
        <v>6.28</v>
      </c>
      <c r="L106" t="s">
        <v>41</v>
      </c>
      <c r="M106">
        <f>(M105/(2*0.81))*((1-O104)+SQRT(((1-O104)^2)+((4*0.81*O104/M105)*B99/B100)))*B100</f>
        <v>4.3163038175067205</v>
      </c>
      <c r="R106" t="s">
        <v>40</v>
      </c>
      <c r="S106">
        <f>Z103</f>
        <v>4.62</v>
      </c>
      <c r="T106">
        <f>S107</f>
        <v>4.62</v>
      </c>
      <c r="AC106" t="s">
        <v>41</v>
      </c>
      <c r="AD106">
        <f>(AD105/(2*0.81))*((1-AF104)+SQRT(((1-AF104)^2)+((4*0.81*AF104/AD105)*S99/S100)))*S100</f>
        <v>3.4200327527017995</v>
      </c>
    </row>
    <row r="107" spans="1:51" x14ac:dyDescent="0.25">
      <c r="A107" t="s">
        <v>42</v>
      </c>
      <c r="B107">
        <f>I102</f>
        <v>6.28</v>
      </c>
      <c r="C107">
        <f>B106</f>
        <v>4.62</v>
      </c>
      <c r="R107" t="s">
        <v>42</v>
      </c>
      <c r="S107">
        <f>Z103</f>
        <v>4.62</v>
      </c>
      <c r="T107">
        <f>S106</f>
        <v>4.62</v>
      </c>
    </row>
    <row r="108" spans="1:51" x14ac:dyDescent="0.25">
      <c r="A108" t="s">
        <v>43</v>
      </c>
      <c r="B108">
        <f>M106</f>
        <v>4.3163038175067205</v>
      </c>
      <c r="C108">
        <f>M111</f>
        <v>5.1059414461416184</v>
      </c>
      <c r="L108" t="s">
        <v>35</v>
      </c>
      <c r="M108">
        <f>((C106-C107)*F97)/(0.81*B97*F98)</f>
        <v>1.8864348548344474</v>
      </c>
      <c r="O108" t="str">
        <f>C105</f>
        <v>9'</v>
      </c>
      <c r="R108" t="s">
        <v>43</v>
      </c>
      <c r="S108">
        <f>AD106</f>
        <v>3.4200327527017995</v>
      </c>
      <c r="T108">
        <f>AD111</f>
        <v>3.4200327527017995</v>
      </c>
      <c r="AC108" t="s">
        <v>35</v>
      </c>
      <c r="AD108">
        <f>((T106-T107)*W97)/(0.81*S97*W98)</f>
        <v>0</v>
      </c>
      <c r="AF108" t="str">
        <f>T105</f>
        <v>9'</v>
      </c>
    </row>
    <row r="109" spans="1:51" x14ac:dyDescent="0.25">
      <c r="A109" t="s">
        <v>44</v>
      </c>
      <c r="B109">
        <f>(B108-B99)/B108*0.0035</f>
        <v>2.5648411420515078E-4</v>
      </c>
      <c r="C109">
        <f>(C108-B99)/C108*0.0035</f>
        <v>7.5809624969763192E-4</v>
      </c>
      <c r="L109" t="s">
        <v>36</v>
      </c>
      <c r="M109">
        <f>C107/C106</f>
        <v>0.73566878980891715</v>
      </c>
      <c r="N109" t="s">
        <v>37</v>
      </c>
      <c r="O109">
        <f>(0.0035/0.00196)*M109</f>
        <v>1.3136942675159236</v>
      </c>
      <c r="R109" t="s">
        <v>44</v>
      </c>
      <c r="S109">
        <f>(S108-S99)/S108*0.0035</f>
        <v>-5.935280485077542E-4</v>
      </c>
      <c r="T109">
        <f>(T108-S99)/T108*0.0035</f>
        <v>-5.935280485077542E-4</v>
      </c>
      <c r="AC109" t="s">
        <v>36</v>
      </c>
      <c r="AD109">
        <f>T107/T106</f>
        <v>1</v>
      </c>
      <c r="AE109" t="s">
        <v>37</v>
      </c>
      <c r="AF109">
        <f>(0.0035/0.00196)*AD109</f>
        <v>1.7857142857142858</v>
      </c>
    </row>
    <row r="110" spans="1:51" x14ac:dyDescent="0.25">
      <c r="A110" t="s">
        <v>45</v>
      </c>
      <c r="B110">
        <f>B109*200000</f>
        <v>51.296822841030156</v>
      </c>
      <c r="C110">
        <f>C109*200000</f>
        <v>151.61924993952638</v>
      </c>
      <c r="L110" t="s">
        <v>39</v>
      </c>
      <c r="M110">
        <f>(C106*F97)/(B97*B100*F98)</f>
        <v>0.1256667996277091</v>
      </c>
      <c r="R110" t="s">
        <v>45</v>
      </c>
      <c r="S110">
        <f>S109*200000</f>
        <v>-118.70560970155084</v>
      </c>
      <c r="T110">
        <f>T109*200000</f>
        <v>-118.70560970155084</v>
      </c>
      <c r="AC110" t="s">
        <v>39</v>
      </c>
      <c r="AD110">
        <f>(T106*W97)/(S97*S100*W98)</f>
        <v>0.11812945973496432</v>
      </c>
    </row>
    <row r="111" spans="1:51" x14ac:dyDescent="0.25">
      <c r="A111" t="s">
        <v>46</v>
      </c>
      <c r="B111">
        <f>IF(ABS(B110)&gt;F97,F97*SIGN(B110),B110)</f>
        <v>51.296822841030156</v>
      </c>
      <c r="C111">
        <f>IF(ABS(C110)&gt;F97,F97*SIGN(C110),C110)</f>
        <v>151.61924993952638</v>
      </c>
      <c r="L111" t="s">
        <v>41</v>
      </c>
      <c r="M111">
        <f>(M110/(2*0.81))*((1-O109)+SQRT(((1-O109)^2)+((4*0.81*O109/M110)*B99/B100)))*B100</f>
        <v>5.1059414461416184</v>
      </c>
      <c r="R111" t="s">
        <v>46</v>
      </c>
      <c r="S111">
        <f>IF(ABS(S110)&gt;W97,W97*SIGN(S110),S110)</f>
        <v>-118.70560970155084</v>
      </c>
      <c r="T111">
        <f>IF(ABS(T110)&gt;W97,W97*SIGN(T110),T110)</f>
        <v>-118.70560970155084</v>
      </c>
      <c r="AC111" t="s">
        <v>41</v>
      </c>
      <c r="AD111">
        <f>(AD110/(2*0.81))*((1-AF109)+SQRT(((1-AF109)^2)+((4*0.81*AF109/AD110)*S99/S100)))*S100</f>
        <v>3.4200327527017995</v>
      </c>
    </row>
    <row r="112" spans="1:51" x14ac:dyDescent="0.25">
      <c r="A112" t="s">
        <v>47</v>
      </c>
      <c r="B112">
        <f>0.81*B97*B108*F98/10</f>
        <v>148.62372097859065</v>
      </c>
      <c r="C112">
        <f>0.81*B97*C108*F98/10</f>
        <v>175.81339240913897</v>
      </c>
      <c r="R112" t="s">
        <v>47</v>
      </c>
      <c r="S112">
        <f>0.81*S97*S108*W98/10</f>
        <v>235.52465955411267</v>
      </c>
      <c r="T112">
        <f>0.81*S97*T108*W98/10</f>
        <v>235.52465955411267</v>
      </c>
    </row>
    <row r="113" spans="1:20" x14ac:dyDescent="0.25">
      <c r="A113" t="s">
        <v>48</v>
      </c>
      <c r="B113">
        <f>B107*B111/10</f>
        <v>32.214404744166941</v>
      </c>
      <c r="C113">
        <f>C107*C111/10</f>
        <v>70.048093472061197</v>
      </c>
      <c r="R113" t="s">
        <v>48</v>
      </c>
      <c r="S113">
        <f>S107*S111/10</f>
        <v>-54.841991682116486</v>
      </c>
      <c r="T113">
        <f>T107*T111/10</f>
        <v>-54.841991682116486</v>
      </c>
    </row>
    <row r="114" spans="1:20" x14ac:dyDescent="0.25">
      <c r="A114" t="s">
        <v>49</v>
      </c>
      <c r="B114">
        <f>B106*F97/10</f>
        <v>180.78059999999999</v>
      </c>
      <c r="C114">
        <f>C106*F97/10</f>
        <v>245.7364</v>
      </c>
      <c r="R114" t="s">
        <v>49</v>
      </c>
      <c r="S114">
        <f>S106*W97/10</f>
        <v>180.78059999999999</v>
      </c>
      <c r="T114">
        <f>T106*W97/10</f>
        <v>180.78059999999999</v>
      </c>
    </row>
    <row r="115" spans="1:20" x14ac:dyDescent="0.25">
      <c r="A115" t="s">
        <v>50</v>
      </c>
      <c r="B115">
        <f>B114-B113-B112</f>
        <v>-5.7525722757588937E-2</v>
      </c>
      <c r="C115">
        <f>C114-C113-C112</f>
        <v>-0.12508588120016384</v>
      </c>
      <c r="R115" t="s">
        <v>50</v>
      </c>
      <c r="S115">
        <f>S114-S113-S112</f>
        <v>9.7932128003805019E-2</v>
      </c>
      <c r="T115">
        <f>T114-T113-T112</f>
        <v>9.7932128003805019E-2</v>
      </c>
    </row>
    <row r="116" spans="1:20" x14ac:dyDescent="0.25">
      <c r="A116" t="s">
        <v>51</v>
      </c>
      <c r="B116">
        <f>(B114*(B98-B99)-B113*B99-B112*0.416*B108)/100</f>
        <v>79.201838451828436</v>
      </c>
      <c r="C116">
        <f>-(C114*(B98-B99)-C113*B99-C112*0.416*C108)/100</f>
        <v>-106.50241785082905</v>
      </c>
      <c r="R116" t="s">
        <v>51</v>
      </c>
      <c r="S116">
        <f>(S114*(S98-S99)-S113*S99-S112*0.416*S108)/100</f>
        <v>31.383299140349596</v>
      </c>
      <c r="T116">
        <f>-(T114*(S98-S99)-T113*S99-T112*0.416*T108)/100</f>
        <v>-31.383299140349596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83"/>
  <sheetViews>
    <sheetView topLeftCell="T4" zoomScale="80" zoomScaleNormal="80" workbookViewId="0">
      <selection activeCell="T29" sqref="T29"/>
    </sheetView>
  </sheetViews>
  <sheetFormatPr defaultRowHeight="12" x14ac:dyDescent="0.2"/>
  <cols>
    <col min="1" max="18" width="9.140625" style="2"/>
    <col min="19" max="21" width="9.140625" style="3"/>
    <col min="22" max="16384" width="9.140625" style="2"/>
  </cols>
  <sheetData>
    <row r="1" spans="1:44" x14ac:dyDescent="0.2">
      <c r="B1" s="2" t="s">
        <v>72</v>
      </c>
      <c r="S1" s="2"/>
    </row>
    <row r="2" spans="1:44" x14ac:dyDescent="0.2">
      <c r="E2" s="2" t="s">
        <v>76</v>
      </c>
      <c r="N2" s="2" t="s">
        <v>77</v>
      </c>
      <c r="S2" s="2"/>
    </row>
    <row r="3" spans="1:44" x14ac:dyDescent="0.2">
      <c r="C3" s="10" t="s">
        <v>62</v>
      </c>
      <c r="D3" s="10" t="s">
        <v>63</v>
      </c>
      <c r="E3" s="10" t="s">
        <v>64</v>
      </c>
      <c r="F3" s="10" t="s">
        <v>65</v>
      </c>
      <c r="G3" s="10" t="s">
        <v>66</v>
      </c>
      <c r="H3" s="10" t="s">
        <v>67</v>
      </c>
      <c r="M3" s="3" t="s">
        <v>68</v>
      </c>
      <c r="N3" s="3" t="s">
        <v>69</v>
      </c>
      <c r="O3" s="3" t="s">
        <v>70</v>
      </c>
      <c r="P3" s="3" t="s">
        <v>71</v>
      </c>
      <c r="Q3" s="3" t="s">
        <v>50</v>
      </c>
      <c r="S3" s="2"/>
    </row>
    <row r="4" spans="1:44" x14ac:dyDescent="0.2">
      <c r="A4" s="2">
        <v>6</v>
      </c>
      <c r="B4" s="2" t="s">
        <v>73</v>
      </c>
      <c r="C4" s="2">
        <f>'[1]INVILUPPO PIL'!O243</f>
        <v>48.148000000000003</v>
      </c>
      <c r="D4" s="2">
        <f>'[1]INVILUPPO PIL'!P243</f>
        <v>28.844000000000001</v>
      </c>
      <c r="E4" s="2">
        <f>'[1]INVILUPPO PIL'!Q243</f>
        <v>4.5209999999999999</v>
      </c>
      <c r="F4" s="2">
        <f>'[1]INVILUPPO PIL'!R243</f>
        <v>42.5</v>
      </c>
      <c r="G4" s="2">
        <f>'[1]INVILUPPO PIL'!S243</f>
        <v>17.271000000000001</v>
      </c>
      <c r="H4" s="2">
        <f>'[1]INVILUPPO PIL'!T243</f>
        <v>43.856299999999997</v>
      </c>
      <c r="J4" s="2">
        <f>'[1]INVILUPPO PIL'!AE243</f>
        <v>11</v>
      </c>
      <c r="K4" s="2">
        <f>'[1]INVILUPPO PIL'!AF243</f>
        <v>6</v>
      </c>
      <c r="L4" s="2" t="str">
        <f>'[1]INVILUPPO PIL'!AG243</f>
        <v>q+Fx</v>
      </c>
      <c r="M4" s="2">
        <f>'[1]INVILUPPO PIL'!AH243</f>
        <v>22.480699999999999</v>
      </c>
      <c r="N4" s="2">
        <f>'[1]INVILUPPO PIL'!AI243</f>
        <v>46.115000000000002</v>
      </c>
      <c r="O4" s="2">
        <f>'[1]INVILUPPO PIL'!AJ243</f>
        <v>-12.3575</v>
      </c>
      <c r="P4" s="2">
        <f>'[1]INVILUPPO PIL'!AK243</f>
        <v>-25.4178</v>
      </c>
      <c r="Q4" s="2">
        <f>'[1]INVILUPPO PIL'!AL243</f>
        <v>-65.452100000000002</v>
      </c>
      <c r="S4" s="2"/>
    </row>
    <row r="5" spans="1:44" x14ac:dyDescent="0.2">
      <c r="B5" s="2" t="s">
        <v>74</v>
      </c>
      <c r="C5" s="2">
        <f>'[1]INVILUPPO PIL'!O244</f>
        <v>-32.087000000000003</v>
      </c>
      <c r="D5" s="2">
        <f>'[1]INVILUPPO PIL'!P244</f>
        <v>-19.155999999999999</v>
      </c>
      <c r="E5" s="2">
        <f>'[1]INVILUPPO PIL'!Q244</f>
        <v>-1.583</v>
      </c>
      <c r="F5" s="2">
        <f>'[1]INVILUPPO PIL'!R244</f>
        <v>-15.596</v>
      </c>
      <c r="G5" s="2">
        <f>'[1]INVILUPPO PIL'!S244</f>
        <v>-6.2618</v>
      </c>
      <c r="H5" s="2">
        <f>'[1]INVILUPPO PIL'!T244</f>
        <v>-16.070900000000002</v>
      </c>
      <c r="L5" s="2" t="str">
        <f>'[1]INVILUPPO PIL'!AG244</f>
        <v>q-Fx</v>
      </c>
      <c r="M5" s="2">
        <f>'[1]INVILUPPO PIL'!AH244</f>
        <v>-8.6827000000000005</v>
      </c>
      <c r="N5" s="2">
        <f>'[1]INVILUPPO PIL'!AI244</f>
        <v>11.573</v>
      </c>
      <c r="O5" s="2">
        <f>'[1]INVILUPPO PIL'!AJ244</f>
        <v>2.2174999999999994</v>
      </c>
      <c r="P5" s="2">
        <f>'[1]INVILUPPO PIL'!AK244</f>
        <v>-12.894199999999998</v>
      </c>
      <c r="Q5" s="2">
        <f>'[1]INVILUPPO PIL'!AL244</f>
        <v>-34.879900000000006</v>
      </c>
      <c r="S5" s="2"/>
    </row>
    <row r="6" spans="1:44" x14ac:dyDescent="0.2">
      <c r="B6" s="2" t="s">
        <v>75</v>
      </c>
      <c r="C6" s="2">
        <f>'[1]INVILUPPO PIL'!O245</f>
        <v>25.073</v>
      </c>
      <c r="D6" s="2">
        <f>'[1]INVILUPPO PIL'!P245</f>
        <v>15</v>
      </c>
      <c r="E6" s="2">
        <f>'[1]INVILUPPO PIL'!Q245</f>
        <v>1.873</v>
      </c>
      <c r="F6" s="2">
        <f>'[1]INVILUPPO PIL'!R245</f>
        <v>16.571000000000002</v>
      </c>
      <c r="G6" s="2">
        <f>'[1]INVILUPPO PIL'!S245</f>
        <v>6.8443000000000005</v>
      </c>
      <c r="H6" s="2">
        <f>'[1]INVILUPPO PIL'!T245</f>
        <v>17.132900000000003</v>
      </c>
      <c r="L6" s="2" t="str">
        <f>'[1]INVILUPPO PIL'!AG245</f>
        <v>q+Fy</v>
      </c>
      <c r="M6" s="2">
        <f>'[1]INVILUPPO PIL'!AH245</f>
        <v>1.3882000000000003</v>
      </c>
      <c r="N6" s="2">
        <f>'[1]INVILUPPO PIL'!AI245</f>
        <v>72.700299999999999</v>
      </c>
      <c r="O6" s="2">
        <f>'[1]INVILUPPO PIL'!AJ245</f>
        <v>-2.5607000000000002</v>
      </c>
      <c r="P6" s="2">
        <f>'[1]INVILUPPO PIL'!AK245</f>
        <v>-35.226900000000001</v>
      </c>
      <c r="Q6" s="6">
        <f>'[1]INVILUPPO PIL'!AL245</f>
        <v>-73.877300000000005</v>
      </c>
      <c r="S6" s="2"/>
      <c r="T6" s="2" t="s">
        <v>78</v>
      </c>
      <c r="U6" s="2"/>
      <c r="AR6" s="2" t="s">
        <v>81</v>
      </c>
    </row>
    <row r="7" spans="1:44" x14ac:dyDescent="0.2">
      <c r="B7" s="2" t="s">
        <v>50</v>
      </c>
      <c r="C7" s="2">
        <f>'[1]INVILUPPO PIL'!O246</f>
        <v>-67.691000000000003</v>
      </c>
      <c r="D7" s="2">
        <f>'[1]INVILUPPO PIL'!P246</f>
        <v>-40.761000000000003</v>
      </c>
      <c r="E7" s="2">
        <f>'[1]INVILUPPO PIL'!Q246</f>
        <v>-2.2839999999999998</v>
      </c>
      <c r="F7" s="2">
        <f>'[1]INVILUPPO PIL'!R246</f>
        <v>-21.433999999999997</v>
      </c>
      <c r="G7" s="2">
        <f>'[1]INVILUPPO PIL'!S246</f>
        <v>-8.7141999999999982</v>
      </c>
      <c r="H7" s="2">
        <f>'[1]INVILUPPO PIL'!T246</f>
        <v>-22.119199999999996</v>
      </c>
      <c r="L7" s="2" t="str">
        <f>'[1]INVILUPPO PIL'!AG246</f>
        <v>q-Fy</v>
      </c>
      <c r="M7" s="2">
        <f>'[1]INVILUPPO PIL'!AH246</f>
        <v>12.409800000000001</v>
      </c>
      <c r="N7" s="2">
        <f>'[1]INVILUPPO PIL'!AI246</f>
        <v>-15.012299999999996</v>
      </c>
      <c r="O7" s="2">
        <f>'[1]INVILUPPO PIL'!AJ246</f>
        <v>-7.5792999999999999</v>
      </c>
      <c r="P7" s="2">
        <f>'[1]INVILUPPO PIL'!AK246</f>
        <v>-3.0850999999999971</v>
      </c>
      <c r="Q7" s="6">
        <f>'[1]INVILUPPO PIL'!AL246</f>
        <v>-26.454700000000006</v>
      </c>
      <c r="S7" s="2"/>
      <c r="T7" s="2"/>
      <c r="U7" s="2" t="s">
        <v>80</v>
      </c>
      <c r="V7" s="2" t="s">
        <v>82</v>
      </c>
      <c r="W7" s="2" t="s">
        <v>83</v>
      </c>
      <c r="X7" s="2" t="s">
        <v>84</v>
      </c>
      <c r="Y7" s="2" t="s">
        <v>85</v>
      </c>
      <c r="Z7" s="2" t="s">
        <v>86</v>
      </c>
      <c r="AA7" s="2" t="s">
        <v>87</v>
      </c>
      <c r="AB7" s="2" t="s">
        <v>84</v>
      </c>
      <c r="AC7" s="2" t="s">
        <v>85</v>
      </c>
      <c r="AF7" s="2" t="s">
        <v>88</v>
      </c>
      <c r="AK7" s="2" t="s">
        <v>89</v>
      </c>
      <c r="AN7" s="2" t="s">
        <v>90</v>
      </c>
      <c r="AO7" s="2" t="s">
        <v>91</v>
      </c>
      <c r="AR7" s="2" t="s">
        <v>92</v>
      </c>
    </row>
    <row r="8" spans="1:44" x14ac:dyDescent="0.2">
      <c r="A8" s="2">
        <v>5</v>
      </c>
      <c r="B8" s="2" t="s">
        <v>73</v>
      </c>
      <c r="C8" s="2">
        <f>'[1]INVILUPPO PIL'!O247</f>
        <v>26.594000000000001</v>
      </c>
      <c r="D8" s="2">
        <f>'[1]INVILUPPO PIL'!P247</f>
        <v>15.942</v>
      </c>
      <c r="E8" s="2">
        <f>'[1]INVILUPPO PIL'!Q247</f>
        <v>6.4870000000000001</v>
      </c>
      <c r="F8" s="2">
        <f>'[1]INVILUPPO PIL'!R247</f>
        <v>72.61999999999999</v>
      </c>
      <c r="G8" s="2">
        <f>'[1]INVILUPPO PIL'!S247</f>
        <v>28.272999999999996</v>
      </c>
      <c r="H8" s="2">
        <f>'[1]INVILUPPO PIL'!T247</f>
        <v>74.566099999999992</v>
      </c>
      <c r="K8" s="2">
        <f>'[1]INVILUPPO PIL'!AF247</f>
        <v>5</v>
      </c>
      <c r="L8" s="2" t="str">
        <f>'[1]INVILUPPO PIL'!AG247</f>
        <v>q+Fx</v>
      </c>
      <c r="M8" s="2">
        <f>'[1]INVILUPPO PIL'!AH247</f>
        <v>18.1082</v>
      </c>
      <c r="N8" s="2">
        <f>'[1]INVILUPPO PIL'!AI247</f>
        <v>44.214999999999996</v>
      </c>
      <c r="O8" s="2">
        <f>'[1]INVILUPPO PIL'!AJ247</f>
        <v>-14.185499999999999</v>
      </c>
      <c r="P8" s="2">
        <f>'[1]INVILUPPO PIL'!AK247</f>
        <v>-43.772199999999998</v>
      </c>
      <c r="Q8" s="2">
        <f>'[1]INVILUPPO PIL'!AL247</f>
        <v>-145.0643</v>
      </c>
      <c r="R8" s="2">
        <v>5</v>
      </c>
      <c r="S8" s="2" t="s">
        <v>1</v>
      </c>
      <c r="T8" s="11" t="s">
        <v>8</v>
      </c>
      <c r="U8" s="3">
        <v>6.28</v>
      </c>
      <c r="V8" s="2">
        <f>(1.2*U8*391.3/10)-$H$6</f>
        <v>277.75078000000002</v>
      </c>
      <c r="W8" s="2">
        <f>0.48*(1-(25/250))</f>
        <v>0.432</v>
      </c>
      <c r="X8" s="2">
        <v>0.3</v>
      </c>
      <c r="Y8" s="2">
        <f>0.7-(2*0.04)</f>
        <v>0.62</v>
      </c>
      <c r="Z8" s="2">
        <f>-Q6/($X$8*$Y$8)</f>
        <v>397.18978494623661</v>
      </c>
      <c r="AA8" s="2">
        <f>Z8/14.17/1000</f>
        <v>2.8030330624293338E-2</v>
      </c>
      <c r="AB8" s="2">
        <f>X8*100</f>
        <v>30</v>
      </c>
      <c r="AC8" s="2">
        <f>Y8*100</f>
        <v>62</v>
      </c>
      <c r="AF8" s="2">
        <f>$W$8*14.17*$AB$8*($AC$8/10)*((1-(AA8/$W$8))^(1/2))</f>
        <v>1101.029733460379</v>
      </c>
      <c r="AJ8" s="2">
        <f>1.2*$AB$8*($AC$8/10)*(1+(ABS(Q7)/(1.2*$AB$8*($AC$8/10))))^(1/2)</f>
        <v>236.05704615622051</v>
      </c>
      <c r="AN8" s="2">
        <f>0.6-(2*0.04)</f>
        <v>0.52</v>
      </c>
      <c r="AO8" s="2">
        <f>V8/($AB$8*$AC$8)*10</f>
        <v>1.4932837634408602</v>
      </c>
      <c r="AQ8" s="2">
        <v>5</v>
      </c>
      <c r="AR8" s="2">
        <f>(((AO9^2)/(1.2+(AA9*14.17))-1.2))*(($AB$8*($AN$8*100)/391.3))</f>
        <v>1.8392195069722825</v>
      </c>
    </row>
    <row r="9" spans="1:44" x14ac:dyDescent="0.2">
      <c r="B9" s="2" t="s">
        <v>74</v>
      </c>
      <c r="C9" s="2">
        <f>'[1]INVILUPPO PIL'!O248</f>
        <v>-33.792999999999999</v>
      </c>
      <c r="D9" s="2">
        <f>'[1]INVILUPPO PIL'!P248</f>
        <v>-20.675000000000001</v>
      </c>
      <c r="E9" s="2">
        <f>'[1]INVILUPPO PIL'!Q248</f>
        <v>-5.5220000000000002</v>
      </c>
      <c r="F9" s="2">
        <f>'[1]INVILUPPO PIL'!R248</f>
        <v>-58.584000000000003</v>
      </c>
      <c r="G9" s="2">
        <f>'[1]INVILUPPO PIL'!S248</f>
        <v>-23.097200000000001</v>
      </c>
      <c r="H9" s="2">
        <f>'[1]INVILUPPO PIL'!T248</f>
        <v>-60.240600000000001</v>
      </c>
      <c r="L9" s="2" t="str">
        <f>'[1]INVILUPPO PIL'!AG248</f>
        <v>q-Fx</v>
      </c>
      <c r="M9" s="2">
        <f>'[1]INVILUPPO PIL'!AH248</f>
        <v>-11.272199999999998</v>
      </c>
      <c r="N9" s="2">
        <f>'[1]INVILUPPO PIL'!AI248</f>
        <v>-12.330999999999996</v>
      </c>
      <c r="O9" s="2">
        <f>'[1]INVILUPPO PIL'!AJ248</f>
        <v>6.3474999999999984</v>
      </c>
      <c r="P9" s="2">
        <f>'[1]INVILUPPO PIL'!AK248</f>
        <v>2.4222000000000001</v>
      </c>
      <c r="Q9" s="2">
        <f>'[1]INVILUPPO PIL'!AL248</f>
        <v>-63.907700000000006</v>
      </c>
      <c r="S9" s="2" t="s">
        <v>2</v>
      </c>
      <c r="T9" s="11" t="s">
        <v>8</v>
      </c>
      <c r="U9" s="3">
        <v>6.28</v>
      </c>
      <c r="V9" s="2">
        <f>(1.2*U9*391.3/10)-$H$6</f>
        <v>277.75078000000002</v>
      </c>
      <c r="Z9" s="2">
        <f>-Q7/($X$8*$Y$8)</f>
        <v>142.22956989247317</v>
      </c>
      <c r="AA9" s="2">
        <f>Z9/14.17/1000</f>
        <v>1.0037372610619138E-2</v>
      </c>
      <c r="AO9" s="2">
        <f>V9/($AB$8*$AC$8)*10</f>
        <v>1.4932837634408602</v>
      </c>
    </row>
    <row r="10" spans="1:44" x14ac:dyDescent="0.2">
      <c r="B10" s="2" t="s">
        <v>75</v>
      </c>
      <c r="C10" s="2">
        <f>'[1]INVILUPPO PIL'!O249</f>
        <v>18.870999999999999</v>
      </c>
      <c r="D10" s="2">
        <f>'[1]INVILUPPO PIL'!P249</f>
        <v>11.443</v>
      </c>
      <c r="E10" s="2">
        <f>'[1]INVILUPPO PIL'!Q249</f>
        <v>3.7349999999999999</v>
      </c>
      <c r="F10" s="2">
        <f>'[1]INVILUPPO PIL'!R249</f>
        <v>40.585000000000001</v>
      </c>
      <c r="G10" s="2">
        <f>'[1]INVILUPPO PIL'!S249</f>
        <v>15.910499999999999</v>
      </c>
      <c r="H10" s="2">
        <f>'[1]INVILUPPO PIL'!T249</f>
        <v>41.705500000000001</v>
      </c>
      <c r="L10" s="2" t="str">
        <f>'[1]INVILUPPO PIL'!AG249</f>
        <v>q+Fy</v>
      </c>
      <c r="M10" s="2">
        <f>'[1]INVILUPPO PIL'!AH249</f>
        <v>-1.8571999999999997</v>
      </c>
      <c r="N10" s="2">
        <f>'[1]INVILUPPO PIL'!AI249</f>
        <v>90.508099999999985</v>
      </c>
      <c r="O10" s="2">
        <f>'[1]INVILUPPO PIL'!AJ249</f>
        <v>-0.30670000000000019</v>
      </c>
      <c r="P10" s="2">
        <f>'[1]INVILUPPO PIL'!AK249</f>
        <v>-80.915599999999998</v>
      </c>
      <c r="Q10" s="6">
        <f>'[1]INVILUPPO PIL'!AL249</f>
        <v>-172.6345</v>
      </c>
      <c r="S10" s="2"/>
    </row>
    <row r="11" spans="1:44" x14ac:dyDescent="0.2">
      <c r="B11" s="2" t="s">
        <v>50</v>
      </c>
      <c r="C11" s="2">
        <f>'[1]INVILUPPO PIL'!O250</f>
        <v>-140.255</v>
      </c>
      <c r="D11" s="2">
        <f>'[1]INVILUPPO PIL'!P250</f>
        <v>-84.375</v>
      </c>
      <c r="E11" s="2">
        <f>'[1]INVILUPPO PIL'!Q250</f>
        <v>-6.3959999999999999</v>
      </c>
      <c r="F11" s="2">
        <f>'[1]INVILUPPO PIL'!R250</f>
        <v>-62.509</v>
      </c>
      <c r="G11" s="2">
        <f>'[1]INVILUPPO PIL'!S250</f>
        <v>-25.148700000000002</v>
      </c>
      <c r="H11" s="2">
        <f>'[1]INVILUPPO PIL'!T250</f>
        <v>-64.427800000000005</v>
      </c>
      <c r="L11" s="2" t="str">
        <f>'[1]INVILUPPO PIL'!AG250</f>
        <v>q-Fy</v>
      </c>
      <c r="M11" s="2">
        <f>'[1]INVILUPPO PIL'!AH250</f>
        <v>8.6932000000000009</v>
      </c>
      <c r="N11" s="2">
        <f>'[1]INVILUPPO PIL'!AI250</f>
        <v>-58.624099999999991</v>
      </c>
      <c r="O11" s="2">
        <f>'[1]INVILUPPO PIL'!AJ250</f>
        <v>-7.5312999999999999</v>
      </c>
      <c r="P11" s="2">
        <f>'[1]INVILUPPO PIL'!AK250</f>
        <v>39.565600000000003</v>
      </c>
      <c r="Q11" s="6">
        <f>'[1]INVILUPPO PIL'!AL250</f>
        <v>-36.337500000000006</v>
      </c>
      <c r="S11" s="2"/>
      <c r="AF11" s="2" t="s">
        <v>88</v>
      </c>
      <c r="AK11" s="2" t="s">
        <v>89</v>
      </c>
    </row>
    <row r="12" spans="1:44" x14ac:dyDescent="0.2">
      <c r="A12" s="2">
        <v>4</v>
      </c>
      <c r="B12" s="2" t="s">
        <v>73</v>
      </c>
      <c r="C12" s="2">
        <f>'[1]INVILUPPO PIL'!O251</f>
        <v>39.692</v>
      </c>
      <c r="D12" s="2">
        <f>'[1]INVILUPPO PIL'!P251</f>
        <v>24.605</v>
      </c>
      <c r="E12" s="2">
        <f>'[1]INVILUPPO PIL'!Q251</f>
        <v>9.1989999999999998</v>
      </c>
      <c r="F12" s="2">
        <f>'[1]INVILUPPO PIL'!R251</f>
        <v>98.933000000000007</v>
      </c>
      <c r="G12" s="2">
        <f>'[1]INVILUPPO PIL'!S251</f>
        <v>38.878900000000002</v>
      </c>
      <c r="H12" s="2">
        <f>'[1]INVILUPPO PIL'!T251</f>
        <v>101.6927</v>
      </c>
      <c r="K12" s="2">
        <f>'[1]INVILUPPO PIL'!AF251</f>
        <v>4</v>
      </c>
      <c r="L12" s="2" t="str">
        <f>'[1]INVILUPPO PIL'!AG251</f>
        <v>q+Fx</v>
      </c>
      <c r="M12" s="2">
        <f>'[1]INVILUPPO PIL'!AH251</f>
        <v>19.250500000000002</v>
      </c>
      <c r="N12" s="2">
        <f>'[1]INVILUPPO PIL'!AI251</f>
        <v>63.483900000000006</v>
      </c>
      <c r="O12" s="2">
        <f>'[1]INVILUPPO PIL'!AJ251</f>
        <v>-15.134600000000001</v>
      </c>
      <c r="P12" s="2">
        <f>'[1]INVILUPPO PIL'!AK251</f>
        <v>-52.727199999999996</v>
      </c>
      <c r="Q12" s="2">
        <f>'[1]INVILUPPO PIL'!AL251</f>
        <v>-256.26799999999997</v>
      </c>
      <c r="R12" s="2">
        <v>4</v>
      </c>
      <c r="S12" s="2" t="s">
        <v>1</v>
      </c>
      <c r="T12" s="11" t="s">
        <v>6</v>
      </c>
      <c r="U12" s="3">
        <v>9.36</v>
      </c>
      <c r="V12" s="2">
        <f>(1.2*U12*391.3/10)-H10</f>
        <v>397.80265999999995</v>
      </c>
      <c r="Z12" s="2">
        <f>-Q10/($X$8*$Y$8)</f>
        <v>928.14247311827955</v>
      </c>
      <c r="AA12" s="2">
        <f>Z12/14.17/1000</f>
        <v>6.5500527390139701E-2</v>
      </c>
      <c r="AF12" s="2">
        <f>$W$8*14.17*$AB$8*($AC$8/10)*((1-(AA12/$W$8))^(1/2))</f>
        <v>1048.7243331454579</v>
      </c>
      <c r="AJ12" s="2">
        <f>1.2*$AB$8*($AC$8/10)*(1+(ABS(Q11)/(1.2*$AB$8*($AC$8/10))))^(1/2)</f>
        <v>240.68396290571587</v>
      </c>
      <c r="AO12" s="2">
        <f>V12/($AB$8*$AC$8)*10</f>
        <v>2.1387239784946233</v>
      </c>
      <c r="AQ12" s="2">
        <v>4</v>
      </c>
      <c r="AR12" s="2">
        <f>(((AO13^2)/(1.2+(AA13*14.17))-1.2))*(($AB$8*($AN$8*100)/391.3))</f>
        <v>0.50958480971512787</v>
      </c>
    </row>
    <row r="13" spans="1:44" x14ac:dyDescent="0.2">
      <c r="B13" s="2" t="s">
        <v>74</v>
      </c>
      <c r="C13" s="2">
        <f>'[1]INVILUPPO PIL'!O252</f>
        <v>-36.097000000000001</v>
      </c>
      <c r="D13" s="2">
        <f>'[1]INVILUPPO PIL'!P252</f>
        <v>-22.346</v>
      </c>
      <c r="E13" s="2">
        <f>'[1]INVILUPPO PIL'!Q252</f>
        <v>-7.49</v>
      </c>
      <c r="F13" s="2">
        <f>'[1]INVILUPPO PIL'!R252</f>
        <v>-76.304000000000002</v>
      </c>
      <c r="G13" s="2">
        <f>'[1]INVILUPPO PIL'!S252</f>
        <v>-30.3812</v>
      </c>
      <c r="H13" s="2">
        <f>'[1]INVILUPPO PIL'!T252</f>
        <v>-78.551000000000002</v>
      </c>
      <c r="L13" s="2" t="str">
        <f>'[1]INVILUPPO PIL'!AG252</f>
        <v>q-Fx</v>
      </c>
      <c r="M13" s="2">
        <f>'[1]INVILUPPO PIL'!AH252</f>
        <v>-10.7585</v>
      </c>
      <c r="N13" s="2">
        <f>'[1]INVILUPPO PIL'!AI252</f>
        <v>-14.273900000000001</v>
      </c>
      <c r="O13" s="2">
        <f>'[1]INVILUPPO PIL'!AJ252</f>
        <v>6.7626000000000008</v>
      </c>
      <c r="P13" s="2">
        <f>'[1]INVILUPPO PIL'!AK252</f>
        <v>8.0351999999999997</v>
      </c>
      <c r="Q13" s="2">
        <f>'[1]INVILUPPO PIL'!AL252</f>
        <v>-93.905999999999992</v>
      </c>
      <c r="S13" s="2" t="s">
        <v>2</v>
      </c>
      <c r="T13" s="11" t="s">
        <v>8</v>
      </c>
      <c r="U13" s="3">
        <v>6.28</v>
      </c>
      <c r="V13" s="2">
        <f>(1.2*U13*391.3/10)-H10</f>
        <v>253.17818000000003</v>
      </c>
      <c r="Z13" s="2">
        <f>-Q11/($X$8*$Y$8)</f>
        <v>195.36290322580649</v>
      </c>
      <c r="AA13" s="2">
        <f>Z13/14.17/1000</f>
        <v>1.378707856215995E-2</v>
      </c>
      <c r="AO13" s="2">
        <f>V13/($AB$8*$AC$8)*10</f>
        <v>1.3611730107526885</v>
      </c>
    </row>
    <row r="14" spans="1:44" x14ac:dyDescent="0.2">
      <c r="B14" s="2" t="s">
        <v>75</v>
      </c>
      <c r="C14" s="2">
        <f>'[1]INVILUPPO PIL'!O253</f>
        <v>23.684000000000001</v>
      </c>
      <c r="D14" s="2">
        <f>'[1]INVILUPPO PIL'!P253</f>
        <v>14.672000000000001</v>
      </c>
      <c r="E14" s="2">
        <f>'[1]INVILUPPO PIL'!Q253</f>
        <v>5.1989999999999998</v>
      </c>
      <c r="F14" s="2">
        <f>'[1]INVILUPPO PIL'!R253</f>
        <v>54.423999999999999</v>
      </c>
      <c r="G14" s="2">
        <f>'[1]INVILUPPO PIL'!S253</f>
        <v>21.526199999999996</v>
      </c>
      <c r="H14" s="2">
        <f>'[1]INVILUPPO PIL'!T253</f>
        <v>55.983699999999999</v>
      </c>
      <c r="L14" s="2" t="str">
        <f>'[1]INVILUPPO PIL'!AG253</f>
        <v>q+Fy</v>
      </c>
      <c r="M14" s="2">
        <f>'[1]INVILUPPO PIL'!AH253</f>
        <v>-1.1152999999999995</v>
      </c>
      <c r="N14" s="2">
        <f>'[1]INVILUPPO PIL'!AI253</f>
        <v>126.29770000000001</v>
      </c>
      <c r="O14" s="2">
        <f>'[1]INVILUPPO PIL'!AJ253</f>
        <v>-0.33539999999999992</v>
      </c>
      <c r="P14" s="2">
        <f>'[1]INVILUPPO PIL'!AK253</f>
        <v>-100.89700000000001</v>
      </c>
      <c r="Q14" s="6">
        <f>'[1]INVILUPPO PIL'!AL253</f>
        <v>-325.7038</v>
      </c>
      <c r="S14" s="2"/>
    </row>
    <row r="15" spans="1:44" x14ac:dyDescent="0.2">
      <c r="B15" s="2" t="s">
        <v>50</v>
      </c>
      <c r="C15" s="2">
        <f>'[1]INVILUPPO PIL'!O254</f>
        <v>-235.75800000000001</v>
      </c>
      <c r="D15" s="2">
        <f>'[1]INVILUPPO PIL'!P254</f>
        <v>-144.38999999999999</v>
      </c>
      <c r="E15" s="2">
        <f>'[1]INVILUPPO PIL'!Q254</f>
        <v>-13.848000000000001</v>
      </c>
      <c r="F15" s="2">
        <f>'[1]INVILUPPO PIL'!R254</f>
        <v>-140.41899999999998</v>
      </c>
      <c r="G15" s="2">
        <f>'[1]INVILUPPO PIL'!S254</f>
        <v>-55.973699999999994</v>
      </c>
      <c r="H15" s="2">
        <f>'[1]INVILUPPO PIL'!T254</f>
        <v>-144.57339999999999</v>
      </c>
      <c r="L15" s="2" t="str">
        <f>'[1]INVILUPPO PIL'!AG254</f>
        <v>q-Fy</v>
      </c>
      <c r="M15" s="2">
        <f>'[1]INVILUPPO PIL'!AH254</f>
        <v>9.6073000000000004</v>
      </c>
      <c r="N15" s="2">
        <f>'[1]INVILUPPO PIL'!AI254</f>
        <v>-77.087699999999998</v>
      </c>
      <c r="O15" s="2">
        <f>'[1]INVILUPPO PIL'!AJ254</f>
        <v>-8.0366</v>
      </c>
      <c r="P15" s="2">
        <f>'[1]INVILUPPO PIL'!AK254</f>
        <v>56.204999999999998</v>
      </c>
      <c r="Q15" s="6">
        <f>'[1]INVILUPPO PIL'!AL254</f>
        <v>-24.470199999999977</v>
      </c>
      <c r="S15" s="2"/>
      <c r="AF15" s="2" t="s">
        <v>88</v>
      </c>
      <c r="AK15" s="2" t="s">
        <v>89</v>
      </c>
    </row>
    <row r="16" spans="1:44" x14ac:dyDescent="0.2">
      <c r="A16" s="2">
        <v>3</v>
      </c>
      <c r="B16" s="2" t="s">
        <v>73</v>
      </c>
      <c r="C16" s="2">
        <f>'[1]INVILUPPO PIL'!O255</f>
        <v>33.853999999999999</v>
      </c>
      <c r="D16" s="2">
        <f>'[1]INVILUPPO PIL'!P255</f>
        <v>20.954999999999998</v>
      </c>
      <c r="E16" s="2">
        <f>'[1]INVILUPPO PIL'!Q255</f>
        <v>10.443999999999999</v>
      </c>
      <c r="F16" s="2">
        <f>'[1]INVILUPPO PIL'!R255</f>
        <v>121.164</v>
      </c>
      <c r="G16" s="2">
        <f>'[1]INVILUPPO PIL'!S255</f>
        <v>46.793199999999999</v>
      </c>
      <c r="H16" s="2">
        <f>'[1]INVILUPPO PIL'!T255</f>
        <v>124.2972</v>
      </c>
      <c r="K16" s="2">
        <f>'[1]INVILUPPO PIL'!AF255</f>
        <v>3</v>
      </c>
      <c r="L16" s="2" t="str">
        <f>'[1]INVILUPPO PIL'!AG255</f>
        <v>q+Fx</v>
      </c>
      <c r="M16" s="2">
        <f>'[1]INVILUPPO PIL'!AH255</f>
        <v>20.759399999999999</v>
      </c>
      <c r="N16" s="2">
        <f>'[1]INVILUPPO PIL'!AI255</f>
        <v>67.748199999999997</v>
      </c>
      <c r="O16" s="2">
        <f>'[1]INVILUPPO PIL'!AJ255</f>
        <v>-17.867899999999999</v>
      </c>
      <c r="P16" s="2">
        <f>'[1]INVILUPPO PIL'!AK255</f>
        <v>-59.879199999999997</v>
      </c>
      <c r="Q16" s="2">
        <f>'[1]INVILUPPO PIL'!AL255</f>
        <v>-375.03729999999996</v>
      </c>
      <c r="R16" s="2">
        <v>3</v>
      </c>
      <c r="S16" s="2" t="s">
        <v>1</v>
      </c>
      <c r="T16" s="11" t="s">
        <v>79</v>
      </c>
      <c r="U16" s="3">
        <v>10.9</v>
      </c>
      <c r="V16" s="2">
        <f>(1.2*U16*391.3/10)-H14</f>
        <v>455.83669999999995</v>
      </c>
      <c r="Z16" s="2">
        <f>-Q14/($X$8*$Y$8)</f>
        <v>1751.0956989247311</v>
      </c>
      <c r="AA16" s="2">
        <f>Z16/14.17/1000</f>
        <v>0.12357767811748278</v>
      </c>
      <c r="AF16" s="2">
        <f>$W$8*14.17*$AB$8*($AC$8/10)*((1-(AA16/$W$8))^(1/2))</f>
        <v>962.04983409076749</v>
      </c>
      <c r="AJ16" s="2">
        <f>1.2*$AB$8*($AC$8/10)*(1+(ABS(Q15)/(1.2*$AB$8*($AC$8/10))))^(1/2)</f>
        <v>235.11696799678239</v>
      </c>
      <c r="AO16" s="2">
        <f>V16/($AB$8*$AC$8)*10</f>
        <v>2.4507349462365586</v>
      </c>
      <c r="AQ16" s="2">
        <v>3</v>
      </c>
      <c r="AR16" s="2">
        <f>(((AO17^2)/(1.2+(AA17*14.17))-1.2))*(($AB$8*($AN$8*100)/391.3))</f>
        <v>3.597824829200015</v>
      </c>
    </row>
    <row r="17" spans="1:44" x14ac:dyDescent="0.2">
      <c r="B17" s="2" t="s">
        <v>74</v>
      </c>
      <c r="C17" s="2">
        <f>'[1]INVILUPPO PIL'!O256</f>
        <v>-31.02</v>
      </c>
      <c r="D17" s="2">
        <f>'[1]INVILUPPO PIL'!P256</f>
        <v>-19.209</v>
      </c>
      <c r="E17" s="2">
        <f>'[1]INVILUPPO PIL'!Q256</f>
        <v>-9.4870000000000001</v>
      </c>
      <c r="F17" s="2">
        <f>'[1]INVILUPPO PIL'!R256</f>
        <v>-103.944</v>
      </c>
      <c r="G17" s="2">
        <f>'[1]INVILUPPO PIL'!S256</f>
        <v>-40.670200000000001</v>
      </c>
      <c r="H17" s="2">
        <f>'[1]INVILUPPO PIL'!T256</f>
        <v>-106.7901</v>
      </c>
      <c r="L17" s="2" t="str">
        <f>'[1]INVILUPPO PIL'!AG256</f>
        <v>q-Fx</v>
      </c>
      <c r="M17" s="2">
        <f>'[1]INVILUPPO PIL'!AH256</f>
        <v>-12.993400000000001</v>
      </c>
      <c r="N17" s="2">
        <f>'[1]INVILUPPO PIL'!AI256</f>
        <v>-25.838200000000001</v>
      </c>
      <c r="O17" s="2">
        <f>'[1]INVILUPPO PIL'!AJ256</f>
        <v>10.2719</v>
      </c>
      <c r="P17" s="2">
        <f>'[1]INVILUPPO PIL'!AK256</f>
        <v>21.461200000000002</v>
      </c>
      <c r="Q17" s="2">
        <f>'[1]INVILUPPO PIL'!AL256</f>
        <v>-113.7807</v>
      </c>
      <c r="S17" s="2" t="s">
        <v>2</v>
      </c>
      <c r="T17" s="11" t="s">
        <v>7</v>
      </c>
      <c r="U17" s="3">
        <v>7.82</v>
      </c>
      <c r="V17" s="2">
        <f>(1.2*U17*391.3/10)-H14</f>
        <v>311.21222</v>
      </c>
      <c r="Z17" s="2">
        <f>-Q15/($X$8*$Y$8)</f>
        <v>131.56021505376333</v>
      </c>
      <c r="AA17" s="2">
        <f>Z17/14.17/1000</f>
        <v>9.2844188464194302E-3</v>
      </c>
      <c r="AO17" s="2">
        <f>V17/($AB$8*$AC$8)*10</f>
        <v>1.6731839784946236</v>
      </c>
    </row>
    <row r="18" spans="1:44" x14ac:dyDescent="0.2">
      <c r="B18" s="2" t="s">
        <v>75</v>
      </c>
      <c r="C18" s="2">
        <f>'[1]INVILUPPO PIL'!O257</f>
        <v>20.273</v>
      </c>
      <c r="D18" s="2">
        <f>'[1]INVILUPPO PIL'!P257</f>
        <v>12.551</v>
      </c>
      <c r="E18" s="2">
        <f>'[1]INVILUPPO PIL'!Q257</f>
        <v>6.2140000000000004</v>
      </c>
      <c r="F18" s="2">
        <f>'[1]INVILUPPO PIL'!R257</f>
        <v>70.102999999999994</v>
      </c>
      <c r="G18" s="2">
        <f>'[1]INVILUPPO PIL'!S257</f>
        <v>27.244900000000001</v>
      </c>
      <c r="H18" s="2">
        <f>'[1]INVILUPPO PIL'!T257</f>
        <v>71.967199999999991</v>
      </c>
      <c r="L18" s="2" t="str">
        <f>'[1]INVILUPPO PIL'!AG257</f>
        <v>q+Fy</v>
      </c>
      <c r="M18" s="2">
        <f>'[1]INVILUPPO PIL'!AH257</f>
        <v>-2.1972999999999994</v>
      </c>
      <c r="N18" s="2">
        <f>'[1]INVILUPPO PIL'!AI257</f>
        <v>145.25220000000002</v>
      </c>
      <c r="O18" s="2">
        <f>'[1]INVILUPPO PIL'!AJ257</f>
        <v>1.2264999999999997</v>
      </c>
      <c r="P18" s="2">
        <f>'[1]INVILUPPO PIL'!AK257</f>
        <v>-125.9991</v>
      </c>
      <c r="Q18" s="6">
        <f>'[1]INVILUPPO PIL'!AL257</f>
        <v>-499.06819999999999</v>
      </c>
      <c r="S18" s="2"/>
    </row>
    <row r="19" spans="1:44" x14ac:dyDescent="0.2">
      <c r="B19" s="2" t="s">
        <v>50</v>
      </c>
      <c r="C19" s="2">
        <f>'[1]INVILUPPO PIL'!O258</f>
        <v>-329.11099999999999</v>
      </c>
      <c r="D19" s="2">
        <f>'[1]INVILUPPO PIL'!P258</f>
        <v>-203.173</v>
      </c>
      <c r="E19" s="2">
        <f>'[1]INVILUPPO PIL'!Q258</f>
        <v>-22.963999999999999</v>
      </c>
      <c r="F19" s="2">
        <f>'[1]INVILUPPO PIL'!R258</f>
        <v>-239.209</v>
      </c>
      <c r="G19" s="2">
        <f>'[1]INVILUPPO PIL'!S258</f>
        <v>-94.726699999999994</v>
      </c>
      <c r="H19" s="2">
        <f>'[1]INVILUPPO PIL'!T258</f>
        <v>-246.09819999999999</v>
      </c>
      <c r="L19" s="2" t="str">
        <f>'[1]INVILUPPO PIL'!AG258</f>
        <v>q-Fy</v>
      </c>
      <c r="M19" s="2">
        <f>'[1]INVILUPPO PIL'!AH258</f>
        <v>9.9633000000000003</v>
      </c>
      <c r="N19" s="2">
        <f>'[1]INVILUPPO PIL'!AI258</f>
        <v>-103.34220000000001</v>
      </c>
      <c r="O19" s="2">
        <f>'[1]INVILUPPO PIL'!AJ258</f>
        <v>-8.8224999999999998</v>
      </c>
      <c r="P19" s="2">
        <f>'[1]INVILUPPO PIL'!AK258</f>
        <v>87.581099999999992</v>
      </c>
      <c r="Q19" s="6">
        <f>'[1]INVILUPPO PIL'!AL258</f>
        <v>10.250200000000007</v>
      </c>
      <c r="S19" s="2"/>
      <c r="AF19" s="2" t="s">
        <v>88</v>
      </c>
      <c r="AK19" s="2" t="s">
        <v>89</v>
      </c>
    </row>
    <row r="20" spans="1:44" x14ac:dyDescent="0.2">
      <c r="A20" s="2">
        <v>2</v>
      </c>
      <c r="B20" s="2" t="s">
        <v>73</v>
      </c>
      <c r="C20" s="2">
        <f>'[1]INVILUPPO PIL'!O259</f>
        <v>31.975999999999999</v>
      </c>
      <c r="D20" s="2">
        <f>'[1]INVILUPPO PIL'!P259</f>
        <v>20.027999999999999</v>
      </c>
      <c r="E20" s="2">
        <f>'[1]INVILUPPO PIL'!Q259</f>
        <v>10.754</v>
      </c>
      <c r="F20" s="2">
        <f>'[1]INVILUPPO PIL'!R259</f>
        <v>128.82</v>
      </c>
      <c r="G20" s="2">
        <f>'[1]INVILUPPO PIL'!S259</f>
        <v>49.399999999999991</v>
      </c>
      <c r="H20" s="2">
        <f>'[1]INVILUPPO PIL'!T259</f>
        <v>132.0462</v>
      </c>
      <c r="K20" s="2">
        <f>'[1]INVILUPPO PIL'!AF259</f>
        <v>2</v>
      </c>
      <c r="L20" s="2" t="str">
        <f>'[1]INVILUPPO PIL'!AG259</f>
        <v>q+Fx</v>
      </c>
      <c r="M20" s="2">
        <f>'[1]INVILUPPO PIL'!AH259</f>
        <v>19.128300000000003</v>
      </c>
      <c r="N20" s="2">
        <f>'[1]INVILUPPO PIL'!AI259</f>
        <v>69.427999999999997</v>
      </c>
      <c r="O20" s="2">
        <f>'[1]INVILUPPO PIL'!AJ259</f>
        <v>-19.733699999999999</v>
      </c>
      <c r="P20" s="2">
        <f>'[1]INVILUPPO PIL'!AK259</f>
        <v>-65.828900000000004</v>
      </c>
      <c r="Q20" s="2">
        <f>'[1]INVILUPPO PIL'!AL259</f>
        <v>-498.67340000000002</v>
      </c>
      <c r="R20" s="2">
        <v>2</v>
      </c>
      <c r="S20" s="2" t="s">
        <v>1</v>
      </c>
      <c r="T20" s="11" t="s">
        <v>4</v>
      </c>
      <c r="U20" s="3">
        <v>12.5</v>
      </c>
      <c r="V20" s="2">
        <f>(1.2*U20*391.3/10)-G18</f>
        <v>559.70510000000002</v>
      </c>
      <c r="Z20" s="2">
        <f>-Q18/($X$8*$Y$8)</f>
        <v>2683.1623655913977</v>
      </c>
      <c r="AA20" s="2">
        <f>Z20/14.17/1000</f>
        <v>0.18935514224357075</v>
      </c>
      <c r="AF20" s="2">
        <f>$W$8*14.17*$AB$8*($AC$8/10)*((1-(AA20/$W$8))^(1/2))</f>
        <v>853.3166385024831</v>
      </c>
      <c r="AJ20" s="2">
        <f>1.2*$AB$8*($AC$8/10)*(1+(ABS(Q19)/(1.2*$AB$8*($AC$8/10))))^(1/2)</f>
        <v>228.26757246705017</v>
      </c>
      <c r="AO20" s="2">
        <f>V20/($AB$8*$AC$8)*10</f>
        <v>3.0091672043010753</v>
      </c>
      <c r="AQ20" s="2">
        <v>2</v>
      </c>
      <c r="AR20" s="2">
        <f>(((AO21^2)/(1.2+(AA21*14.17))-1.2))*(($AB$8*($AN$8*100)/391.3))</f>
        <v>7.6187270249358408</v>
      </c>
    </row>
    <row r="21" spans="1:44" x14ac:dyDescent="0.2">
      <c r="B21" s="2" t="s">
        <v>74</v>
      </c>
      <c r="C21" s="2">
        <f>'[1]INVILUPPO PIL'!O260</f>
        <v>-30.818999999999999</v>
      </c>
      <c r="D21" s="2">
        <f>'[1]INVILUPPO PIL'!P260</f>
        <v>-19.372</v>
      </c>
      <c r="E21" s="2">
        <f>'[1]INVILUPPO PIL'!Q260</f>
        <v>-10.993</v>
      </c>
      <c r="F21" s="2">
        <f>'[1]INVILUPPO PIL'!R260</f>
        <v>-118.21299999999999</v>
      </c>
      <c r="G21" s="2">
        <f>'[1]INVILUPPO PIL'!S260</f>
        <v>-46.456899999999997</v>
      </c>
      <c r="H21" s="2">
        <f>'[1]INVILUPPO PIL'!T260</f>
        <v>-121.51089999999999</v>
      </c>
      <c r="L21" s="2" t="str">
        <f>'[1]INVILUPPO PIL'!AG260</f>
        <v>q-Fx</v>
      </c>
      <c r="M21" s="2">
        <f>'[1]INVILUPPO PIL'!AH260</f>
        <v>-10.9183</v>
      </c>
      <c r="N21" s="2">
        <f>'[1]INVILUPPO PIL'!AI260</f>
        <v>-29.371999999999993</v>
      </c>
      <c r="O21" s="2">
        <f>'[1]INVILUPPO PIL'!AJ260</f>
        <v>10.367700000000001</v>
      </c>
      <c r="P21" s="2">
        <f>'[1]INVILUPPO PIL'!AK260</f>
        <v>27.084899999999998</v>
      </c>
      <c r="Q21" s="2">
        <f>'[1]INVILUPPO PIL'!AL260</f>
        <v>-124.19060000000002</v>
      </c>
      <c r="S21" s="2" t="s">
        <v>2</v>
      </c>
      <c r="T21" s="11" t="s">
        <v>6</v>
      </c>
      <c r="U21" s="3">
        <v>9.36</v>
      </c>
      <c r="V21" s="2">
        <f>(1.2*U21*391.3/10)-H18</f>
        <v>367.54095999999998</v>
      </c>
      <c r="Z21" s="2">
        <f>Q19/($X$8*$Y$8)</f>
        <v>55.108602150537671</v>
      </c>
      <c r="AA21" s="2">
        <f>Z21/14.17/1000</f>
        <v>3.8891038920633504E-3</v>
      </c>
      <c r="AO21" s="2">
        <f>V21/($AB$8*$AC$8)*10</f>
        <v>1.9760266666666664</v>
      </c>
    </row>
    <row r="22" spans="1:44" x14ac:dyDescent="0.2">
      <c r="B22" s="2" t="s">
        <v>75</v>
      </c>
      <c r="C22" s="2">
        <f>'[1]INVILUPPO PIL'!O261</f>
        <v>19.623999999999999</v>
      </c>
      <c r="D22" s="2">
        <f>'[1]INVILUPPO PIL'!P261</f>
        <v>12.313000000000001</v>
      </c>
      <c r="E22" s="2">
        <f>'[1]INVILUPPO PIL'!Q261</f>
        <v>6.7829999999999995</v>
      </c>
      <c r="F22" s="2">
        <f>'[1]INVILUPPO PIL'!R261</f>
        <v>76.981000000000009</v>
      </c>
      <c r="G22" s="2">
        <f>'[1]INVILUPPO PIL'!S261</f>
        <v>29.877299999999998</v>
      </c>
      <c r="H22" s="2">
        <f>'[1]INVILUPPO PIL'!T261</f>
        <v>79.015900000000002</v>
      </c>
      <c r="L22" s="2" t="str">
        <f>'[1]INVILUPPO PIL'!AG261</f>
        <v>q+Fy</v>
      </c>
      <c r="M22" s="2">
        <f>'[1]INVILUPPO PIL'!AH261</f>
        <v>-1.2946999999999997</v>
      </c>
      <c r="N22" s="2">
        <f>'[1]INVILUPPO PIL'!AI261</f>
        <v>152.07419999999999</v>
      </c>
      <c r="O22" s="2">
        <f>'[1]INVILUPPO PIL'!AJ261</f>
        <v>0.46830000000000016</v>
      </c>
      <c r="P22" s="2">
        <f>'[1]INVILUPPO PIL'!AK261</f>
        <v>-140.88290000000001</v>
      </c>
      <c r="Q22" s="6">
        <f>'[1]INVILUPPO PIL'!AL261</f>
        <v>-689.12380000000007</v>
      </c>
      <c r="S22" s="2"/>
    </row>
    <row r="23" spans="1:44" x14ac:dyDescent="0.2">
      <c r="B23" s="2" t="s">
        <v>50</v>
      </c>
      <c r="C23" s="2">
        <f>'[1]INVILUPPO PIL'!O262</f>
        <v>-418.68200000000002</v>
      </c>
      <c r="D23" s="2">
        <f>'[1]INVILUPPO PIL'!P262</f>
        <v>-259.745</v>
      </c>
      <c r="E23" s="2">
        <f>'[1]INVILUPPO PIL'!Q262</f>
        <v>-33.280999999999999</v>
      </c>
      <c r="F23" s="2">
        <f>'[1]INVILUPPO PIL'!R262</f>
        <v>-356.55900000000003</v>
      </c>
      <c r="G23" s="2">
        <f>'[1]INVILUPPO PIL'!S262</f>
        <v>-140.24870000000001</v>
      </c>
      <c r="H23" s="2">
        <f>'[1]INVILUPPO PIL'!T262</f>
        <v>-366.54330000000004</v>
      </c>
      <c r="L23" s="2" t="str">
        <f>'[1]INVILUPPO PIL'!AG262</f>
        <v>q-Fy</v>
      </c>
      <c r="M23" s="2">
        <f>'[1]INVILUPPO PIL'!AH262</f>
        <v>9.5046999999999997</v>
      </c>
      <c r="N23" s="2">
        <f>'[1]INVILUPPO PIL'!AI262</f>
        <v>-112.01820000000001</v>
      </c>
      <c r="O23" s="2">
        <f>'[1]INVILUPPO PIL'!AJ262</f>
        <v>-9.8342999999999989</v>
      </c>
      <c r="P23" s="2">
        <f>'[1]INVILUPPO PIL'!AK262</f>
        <v>102.13889999999999</v>
      </c>
      <c r="Q23" s="6">
        <f>'[1]INVILUPPO PIL'!AL262</f>
        <v>66.259800000000041</v>
      </c>
      <c r="S23" s="2"/>
      <c r="AF23" s="2" t="s">
        <v>88</v>
      </c>
      <c r="AK23" s="2" t="s">
        <v>89</v>
      </c>
    </row>
    <row r="24" spans="1:44" x14ac:dyDescent="0.2">
      <c r="A24" s="2">
        <v>1</v>
      </c>
      <c r="B24" s="2" t="s">
        <v>73</v>
      </c>
      <c r="C24" s="2">
        <f>'[1]INVILUPPO PIL'!O263</f>
        <v>20.382999999999999</v>
      </c>
      <c r="D24" s="2">
        <f>'[1]INVILUPPO PIL'!P263</f>
        <v>12.877000000000001</v>
      </c>
      <c r="E24" s="2">
        <f>'[1]INVILUPPO PIL'!Q263</f>
        <v>9.8079999999999998</v>
      </c>
      <c r="F24" s="2">
        <f>'[1]INVILUPPO PIL'!R263</f>
        <v>138.35499999999999</v>
      </c>
      <c r="G24" s="2">
        <f>'[1]INVILUPPO PIL'!S263</f>
        <v>51.314499999999995</v>
      </c>
      <c r="H24" s="2">
        <f>'[1]INVILUPPO PIL'!T263</f>
        <v>141.29739999999998</v>
      </c>
      <c r="K24" s="2">
        <f>'[1]INVILUPPO PIL'!AF263</f>
        <v>1</v>
      </c>
      <c r="L24" s="2" t="str">
        <f>'[1]INVILUPPO PIL'!AG263</f>
        <v>q+Fx</v>
      </c>
      <c r="M24" s="2">
        <f>'[1]INVILUPPO PIL'!AH263</f>
        <v>15.407899999999998</v>
      </c>
      <c r="N24" s="2">
        <f>'[1]INVILUPPO PIL'!AI263</f>
        <v>64.191499999999991</v>
      </c>
      <c r="O24" s="2">
        <f>'[1]INVILUPPO PIL'!AJ263</f>
        <v>-46.354900000000001</v>
      </c>
      <c r="P24" s="2">
        <f>'[1]INVILUPPO PIL'!AK263</f>
        <v>-116.27539999999999</v>
      </c>
      <c r="Q24" s="2">
        <f>'[1]INVILUPPO PIL'!AL263</f>
        <v>-621.24839999999995</v>
      </c>
      <c r="R24" s="2">
        <v>1</v>
      </c>
      <c r="S24" s="2" t="s">
        <v>1</v>
      </c>
      <c r="T24" s="11" t="s">
        <v>4</v>
      </c>
      <c r="U24" s="3">
        <v>12.5</v>
      </c>
      <c r="V24" s="2">
        <f>(1.2*U24*391.3/10)-H22</f>
        <v>507.93410000000006</v>
      </c>
      <c r="Z24" s="2">
        <f>-Q22/($X$8*$Y$8)</f>
        <v>3704.9666666666672</v>
      </c>
      <c r="AA24" s="2">
        <f>Z24/14.17/1000</f>
        <v>0.26146553752058344</v>
      </c>
      <c r="AF24" s="2">
        <f>$W$8*14.17*$AB$8*($AC$8/10)*((1-(AA24/$W$8))^(1/2))</f>
        <v>715.37003743606249</v>
      </c>
      <c r="AJ24" s="2">
        <f>1.2*$AB$8*($AC$8/10)*(1+(ABS(Q23)/(1.2*$AB$8*($AC$8/10))))^(1/2)</f>
        <v>254.17991140135371</v>
      </c>
      <c r="AO24" s="2">
        <f>V24/($AB$8*$AC$8)*10</f>
        <v>2.7308284946236561</v>
      </c>
      <c r="AQ24" s="2">
        <v>1</v>
      </c>
      <c r="AR24" s="2">
        <f>(((AO25^2)/(1.2+(AA25*14.17))-1.2))*(($AB$8*($AN$8*100)/391.3))</f>
        <v>4.8388349896456031</v>
      </c>
    </row>
    <row r="25" spans="1:44" x14ac:dyDescent="0.2">
      <c r="B25" s="2" t="s">
        <v>74</v>
      </c>
      <c r="C25" s="2">
        <f>'[1]INVILUPPO PIL'!O264</f>
        <v>-7.4390000000000001</v>
      </c>
      <c r="D25" s="2">
        <f>'[1]INVILUPPO PIL'!P264</f>
        <v>-4.774</v>
      </c>
      <c r="E25" s="2">
        <f>'[1]INVILUPPO PIL'!Q264</f>
        <v>-22.663</v>
      </c>
      <c r="F25" s="2">
        <f>'[1]INVILUPPO PIL'!R264</f>
        <v>-296.12799999999999</v>
      </c>
      <c r="G25" s="2">
        <f>'[1]INVILUPPO PIL'!S264</f>
        <v>-111.50139999999999</v>
      </c>
      <c r="H25" s="2">
        <f>'[1]INVILUPPO PIL'!T264</f>
        <v>-302.92689999999999</v>
      </c>
      <c r="L25" s="2" t="str">
        <f>'[1]INVILUPPO PIL'!AG264</f>
        <v>q-Fx</v>
      </c>
      <c r="M25" s="2">
        <f>'[1]INVILUPPO PIL'!AH264</f>
        <v>-9.7778999999999989</v>
      </c>
      <c r="N25" s="2">
        <f>'[1]INVILUPPO PIL'!AI264</f>
        <v>-38.437499999999993</v>
      </c>
      <c r="O25" s="2">
        <f>'[1]INVILUPPO PIL'!AJ264</f>
        <v>43.050899999999999</v>
      </c>
      <c r="P25" s="2">
        <f>'[1]INVILUPPO PIL'!AK264</f>
        <v>106.72739999999999</v>
      </c>
      <c r="Q25" s="2">
        <f>'[1]INVILUPPO PIL'!AL264</f>
        <v>-128.2516</v>
      </c>
      <c r="S25" s="2" t="s">
        <v>2</v>
      </c>
      <c r="T25" s="11" t="s">
        <v>6</v>
      </c>
      <c r="U25" s="3">
        <v>9.36</v>
      </c>
      <c r="V25" s="2">
        <f>(1.2*U25*391.3/10)-H22</f>
        <v>360.49225999999999</v>
      </c>
      <c r="Z25" s="2">
        <f>Q23/($X$8*$Y$8)</f>
        <v>356.23548387096798</v>
      </c>
      <c r="AA25" s="2">
        <f>Z25/14.17/1000</f>
        <v>2.5140118833519264E-2</v>
      </c>
      <c r="AO25" s="2">
        <f>V25/($AB$8*$AC$8)*10</f>
        <v>1.9381304301075271</v>
      </c>
    </row>
    <row r="26" spans="1:44" x14ac:dyDescent="0.2">
      <c r="B26" s="2" t="s">
        <v>75</v>
      </c>
      <c r="C26" s="2">
        <f>'[1]INVILUPPO PIL'!O265</f>
        <v>7.5190000000000001</v>
      </c>
      <c r="D26" s="2">
        <f>'[1]INVILUPPO PIL'!P265</f>
        <v>4.7709999999999999</v>
      </c>
      <c r="E26" s="2">
        <f>'[1]INVILUPPO PIL'!Q265</f>
        <v>8.7680000000000007</v>
      </c>
      <c r="F26" s="2">
        <f>'[1]INVILUPPO PIL'!R265</f>
        <v>117.366</v>
      </c>
      <c r="G26" s="2">
        <f>'[1]INVILUPPO PIL'!S265</f>
        <v>43.977800000000002</v>
      </c>
      <c r="H26" s="2">
        <f>'[1]INVILUPPO PIL'!T265</f>
        <v>119.99639999999999</v>
      </c>
      <c r="L26" s="2" t="str">
        <f>'[1]INVILUPPO PIL'!AG265</f>
        <v>q+Fy</v>
      </c>
      <c r="M26" s="2">
        <f>'[1]INVILUPPO PIL'!AH265</f>
        <v>-2.1212999999999993</v>
      </c>
      <c r="N26" s="2">
        <f>'[1]INVILUPPO PIL'!AI265</f>
        <v>154.17439999999999</v>
      </c>
      <c r="O26" s="2">
        <f>'[1]INVILUPPO PIL'!AJ265</f>
        <v>15.0831</v>
      </c>
      <c r="P26" s="2">
        <f>'[1]INVILUPPO PIL'!AK265</f>
        <v>-307.70089999999999</v>
      </c>
      <c r="Q26" s="6">
        <f>'[1]INVILUPPO PIL'!AL265</f>
        <v>-886.3895</v>
      </c>
    </row>
    <row r="27" spans="1:44" x14ac:dyDescent="0.2">
      <c r="B27" s="2" t="s">
        <v>50</v>
      </c>
      <c r="C27" s="2">
        <f>'[1]INVILUPPO PIL'!O266</f>
        <v>-502.166</v>
      </c>
      <c r="D27" s="2">
        <f>'[1]INVILUPPO PIL'!P266</f>
        <v>-312.74200000000002</v>
      </c>
      <c r="E27" s="2">
        <f>'[1]INVILUPPO PIL'!Q266</f>
        <v>-43.736000000000004</v>
      </c>
      <c r="F27" s="2">
        <f>'[1]INVILUPPO PIL'!R266</f>
        <v>-485.065</v>
      </c>
      <c r="G27" s="2">
        <f>'[1]INVILUPPO PIL'!S266</f>
        <v>-189.25549999999998</v>
      </c>
      <c r="H27" s="2">
        <f>'[1]INVILUPPO PIL'!T266</f>
        <v>-498.18579999999997</v>
      </c>
      <c r="L27" s="2" t="str">
        <f>'[1]INVILUPPO PIL'!AG266</f>
        <v>q-Fy</v>
      </c>
      <c r="M27" s="2">
        <f>'[1]INVILUPPO PIL'!AH266</f>
        <v>7.7512999999999987</v>
      </c>
      <c r="N27" s="2">
        <f>'[1]INVILUPPO PIL'!AI266</f>
        <v>-128.42039999999997</v>
      </c>
      <c r="O27" s="2">
        <f>'[1]INVILUPPO PIL'!AJ266</f>
        <v>-18.3871</v>
      </c>
      <c r="P27" s="2">
        <f>'[1]INVILUPPO PIL'!AK266</f>
        <v>298.15289999999999</v>
      </c>
      <c r="Q27" s="6">
        <f>'[1]INVILUPPO PIL'!AL266</f>
        <v>136.88949999999994</v>
      </c>
    </row>
    <row r="30" spans="1:44" x14ac:dyDescent="0.2">
      <c r="E30" s="2" t="s">
        <v>93</v>
      </c>
    </row>
    <row r="32" spans="1:44" x14ac:dyDescent="0.2">
      <c r="E32" s="2" t="s">
        <v>94</v>
      </c>
      <c r="F32" s="2" t="s">
        <v>95</v>
      </c>
      <c r="G32" s="2" t="s">
        <v>84</v>
      </c>
      <c r="H32" s="2" t="s">
        <v>96</v>
      </c>
      <c r="I32" s="2" t="s">
        <v>97</v>
      </c>
      <c r="J32" s="2" t="s">
        <v>98</v>
      </c>
    </row>
    <row r="33" spans="4:10" x14ac:dyDescent="0.2">
      <c r="E33" s="2">
        <v>25</v>
      </c>
      <c r="F33" s="2">
        <v>2</v>
      </c>
      <c r="G33" s="2">
        <v>30</v>
      </c>
      <c r="H33" s="2">
        <v>450</v>
      </c>
      <c r="I33" s="2">
        <f>F35</f>
        <v>0.50240000000000007</v>
      </c>
      <c r="J33" s="2">
        <f>F33*I33/(G33*0.05*(E33/H33))</f>
        <v>12.057600000000003</v>
      </c>
    </row>
    <row r="35" spans="4:10" x14ac:dyDescent="0.2">
      <c r="D35" s="2" t="s">
        <v>99</v>
      </c>
      <c r="E35" s="2">
        <v>1</v>
      </c>
      <c r="F35" s="2">
        <f>E35*3.14*8^2/4/100</f>
        <v>0.50240000000000007</v>
      </c>
    </row>
    <row r="36" spans="4:10" x14ac:dyDescent="0.2">
      <c r="E36" s="2">
        <v>2</v>
      </c>
      <c r="F36" s="2">
        <f t="shared" ref="F36:F40" si="0">E36*3.14*8^2/4/100</f>
        <v>1.0048000000000001</v>
      </c>
    </row>
    <row r="37" spans="4:10" x14ac:dyDescent="0.2">
      <c r="E37" s="2">
        <v>3</v>
      </c>
      <c r="F37" s="2">
        <f t="shared" si="0"/>
        <v>1.5072000000000001</v>
      </c>
    </row>
    <row r="38" spans="4:10" x14ac:dyDescent="0.2">
      <c r="E38" s="2">
        <v>4</v>
      </c>
      <c r="F38" s="2">
        <f t="shared" si="0"/>
        <v>2.0096000000000003</v>
      </c>
    </row>
    <row r="39" spans="4:10" x14ac:dyDescent="0.2">
      <c r="E39" s="2">
        <v>5</v>
      </c>
      <c r="F39" s="2">
        <f t="shared" si="0"/>
        <v>2.512</v>
      </c>
    </row>
    <row r="40" spans="4:10" x14ac:dyDescent="0.2">
      <c r="E40" s="2">
        <v>6</v>
      </c>
      <c r="F40" s="2">
        <f t="shared" si="0"/>
        <v>3.0144000000000002</v>
      </c>
    </row>
    <row r="42" spans="4:10" x14ac:dyDescent="0.2">
      <c r="E42" s="2" t="s">
        <v>100</v>
      </c>
      <c r="F42" s="2">
        <v>3.08</v>
      </c>
      <c r="I42" s="2" t="s">
        <v>101</v>
      </c>
    </row>
    <row r="53" spans="21:21" x14ac:dyDescent="0.2">
      <c r="U53" s="1"/>
    </row>
    <row r="54" spans="21:21" x14ac:dyDescent="0.2">
      <c r="U54" s="1"/>
    </row>
    <row r="55" spans="21:21" x14ac:dyDescent="0.2">
      <c r="U55" s="1"/>
    </row>
    <row r="56" spans="21:21" x14ac:dyDescent="0.2">
      <c r="U56" s="1"/>
    </row>
    <row r="57" spans="21:21" x14ac:dyDescent="0.2">
      <c r="U57" s="1"/>
    </row>
    <row r="58" spans="21:21" x14ac:dyDescent="0.2">
      <c r="U58" s="1"/>
    </row>
    <row r="59" spans="21:21" x14ac:dyDescent="0.2">
      <c r="U59" s="1"/>
    </row>
    <row r="60" spans="21:21" x14ac:dyDescent="0.2">
      <c r="U60" s="1"/>
    </row>
    <row r="61" spans="21:21" x14ac:dyDescent="0.2">
      <c r="U61" s="1"/>
    </row>
    <row r="62" spans="21:21" x14ac:dyDescent="0.2">
      <c r="U62" s="1"/>
    </row>
    <row r="63" spans="21:21" x14ac:dyDescent="0.2">
      <c r="U63" s="1"/>
    </row>
    <row r="64" spans="21:21" x14ac:dyDescent="0.2">
      <c r="U64" s="1"/>
    </row>
    <row r="67" spans="21:21" x14ac:dyDescent="0.2">
      <c r="U67" s="1"/>
    </row>
    <row r="70" spans="21:21" x14ac:dyDescent="0.2">
      <c r="U70" s="1"/>
    </row>
    <row r="71" spans="21:21" x14ac:dyDescent="0.2">
      <c r="U71" s="1"/>
    </row>
    <row r="72" spans="21:21" x14ac:dyDescent="0.2">
      <c r="U72" s="1"/>
    </row>
    <row r="73" spans="21:21" x14ac:dyDescent="0.2">
      <c r="U73" s="1"/>
    </row>
    <row r="74" spans="21:21" x14ac:dyDescent="0.2">
      <c r="U74" s="1"/>
    </row>
    <row r="75" spans="21:21" x14ac:dyDescent="0.2">
      <c r="U75" s="1"/>
    </row>
    <row r="76" spans="21:21" x14ac:dyDescent="0.2">
      <c r="U76" s="1"/>
    </row>
    <row r="77" spans="21:21" x14ac:dyDescent="0.2">
      <c r="U77" s="1"/>
    </row>
    <row r="78" spans="21:21" x14ac:dyDescent="0.2">
      <c r="U78" s="1"/>
    </row>
    <row r="79" spans="21:21" x14ac:dyDescent="0.2">
      <c r="U79" s="1"/>
    </row>
    <row r="80" spans="21:21" x14ac:dyDescent="0.2">
      <c r="U80" s="1"/>
    </row>
    <row r="81" spans="21:21" x14ac:dyDescent="0.2">
      <c r="U81" s="1"/>
    </row>
    <row r="82" spans="21:21" x14ac:dyDescent="0.2">
      <c r="U82" s="1"/>
    </row>
    <row r="83" spans="21:21" x14ac:dyDescent="0.2">
      <c r="U83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telaio 1</vt:lpstr>
      <vt:lpstr>Nodo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utente</dc:creator>
  <cp:lastModifiedBy>utente</cp:lastModifiedBy>
  <dcterms:created xsi:type="dcterms:W3CDTF">2017-01-27T08:47:59Z</dcterms:created>
  <dcterms:modified xsi:type="dcterms:W3CDTF">2017-02-13T17:11:01Z</dcterms:modified>
</cp:coreProperties>
</file>